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Reviews/2022 Rebaseline Review and VC Review/The Justification Thingy/"/>
    </mc:Choice>
  </mc:AlternateContent>
  <xr:revisionPtr revIDLastSave="8" documentId="8_{E1264217-B925-4E3C-887B-4D7C2FC7CBA1}" xr6:coauthVersionLast="47" xr6:coauthVersionMax="47" xr10:uidLastSave="{50A9BD57-0F19-4EAE-BC85-4CCF1203877A}"/>
  <bookViews>
    <workbookView xWindow="17730" yWindow="4050" windowWidth="19080" windowHeight="1587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"EIKMQY5RNI84L23CI3SB8Q2K"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" l="1"/>
  <c r="E80" i="2"/>
  <c r="E78" i="2"/>
  <c r="E90" i="2"/>
  <c r="E89" i="2" l="1"/>
  <c r="E91" i="2" s="1"/>
  <c r="AO82" i="2" l="1"/>
  <c r="AN82" i="2"/>
  <c r="AM82" i="2"/>
  <c r="AL82" i="2"/>
  <c r="AK82" i="2"/>
  <c r="AJ82" i="2"/>
  <c r="AJ84" i="2" s="1"/>
  <c r="AI82" i="2"/>
  <c r="AH82" i="2"/>
  <c r="AH84" i="2" s="1"/>
  <c r="AG82" i="2"/>
  <c r="AF82" i="2"/>
  <c r="AE82" i="2"/>
  <c r="AD82" i="2"/>
  <c r="AC82" i="2"/>
  <c r="AB82" i="2"/>
  <c r="AB84" i="2" s="1"/>
  <c r="AA82" i="2"/>
  <c r="Z82" i="2"/>
  <c r="Z84" i="2" s="1"/>
  <c r="Y82" i="2"/>
  <c r="X82" i="2"/>
  <c r="W82" i="2"/>
  <c r="V82" i="2"/>
  <c r="U82" i="2"/>
  <c r="T82" i="2"/>
  <c r="T84" i="2" s="1"/>
  <c r="S82" i="2"/>
  <c r="R82" i="2"/>
  <c r="R84" i="2" s="1"/>
  <c r="R87" i="2" s="1"/>
  <c r="Q82" i="2"/>
  <c r="P82" i="2"/>
  <c r="O82" i="2"/>
  <c r="N82" i="2"/>
  <c r="M82" i="2"/>
  <c r="L82" i="2"/>
  <c r="L84" i="2" s="1"/>
  <c r="K82" i="2"/>
  <c r="J82" i="2"/>
  <c r="J84" i="2" s="1"/>
  <c r="I82" i="2"/>
  <c r="H82" i="2"/>
  <c r="G82" i="2"/>
  <c r="F82" i="2"/>
  <c r="F84" i="2" s="1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E36" i="2" s="1"/>
  <c r="I36" i="2"/>
  <c r="H36" i="2"/>
  <c r="G36" i="2"/>
  <c r="E72" i="2"/>
  <c r="E53" i="2"/>
  <c r="AO47" i="2"/>
  <c r="AN47" i="2"/>
  <c r="AM47" i="2"/>
  <c r="AL47" i="2"/>
  <c r="AK47" i="2"/>
  <c r="AJ47" i="2"/>
  <c r="AI47" i="2"/>
  <c r="AI53" i="2" s="1"/>
  <c r="AH47" i="2"/>
  <c r="AH53" i="2" s="1"/>
  <c r="AG47" i="2"/>
  <c r="AF47" i="2"/>
  <c r="AE47" i="2"/>
  <c r="AD47" i="2"/>
  <c r="AC47" i="2"/>
  <c r="AB47" i="2"/>
  <c r="AA47" i="2"/>
  <c r="AA53" i="2" s="1"/>
  <c r="Z47" i="2"/>
  <c r="Z53" i="2" s="1"/>
  <c r="Y47" i="2"/>
  <c r="X47" i="2"/>
  <c r="W47" i="2"/>
  <c r="V47" i="2"/>
  <c r="U47" i="2"/>
  <c r="T47" i="2"/>
  <c r="S47" i="2"/>
  <c r="S53" i="2" s="1"/>
  <c r="R47" i="2"/>
  <c r="Q47" i="2"/>
  <c r="P47" i="2"/>
  <c r="O47" i="2"/>
  <c r="N47" i="2"/>
  <c r="M47" i="2"/>
  <c r="L47" i="2"/>
  <c r="K47" i="2"/>
  <c r="K53" i="2" s="1"/>
  <c r="J47" i="2"/>
  <c r="J53" i="2" s="1"/>
  <c r="I47" i="2"/>
  <c r="H47" i="2"/>
  <c r="G47" i="2"/>
  <c r="F47" i="2"/>
  <c r="E41" i="2"/>
  <c r="AO39" i="2"/>
  <c r="AN39" i="2"/>
  <c r="AM39" i="2"/>
  <c r="AL39" i="2"/>
  <c r="AK39" i="2"/>
  <c r="AJ39" i="2"/>
  <c r="AI39" i="2"/>
  <c r="AH39" i="2"/>
  <c r="AH41" i="2" s="1"/>
  <c r="AG39" i="2"/>
  <c r="AF39" i="2"/>
  <c r="AE39" i="2"/>
  <c r="AD39" i="2"/>
  <c r="AC39" i="2"/>
  <c r="AB39" i="2"/>
  <c r="AA39" i="2"/>
  <c r="Z39" i="2"/>
  <c r="Z41" i="2" s="1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J41" i="2" s="1"/>
  <c r="I39" i="2"/>
  <c r="H39" i="2"/>
  <c r="G39" i="2"/>
  <c r="F39" i="2"/>
  <c r="AO38" i="2"/>
  <c r="AN38" i="2"/>
  <c r="AM38" i="2"/>
  <c r="AL38" i="2"/>
  <c r="AL41" i="2" s="1"/>
  <c r="AK38" i="2"/>
  <c r="AJ38" i="2"/>
  <c r="AI38" i="2"/>
  <c r="AH38" i="2"/>
  <c r="AG38" i="2"/>
  <c r="AF38" i="2"/>
  <c r="AE38" i="2"/>
  <c r="AD38" i="2"/>
  <c r="AD41" i="2" s="1"/>
  <c r="AC38" i="2"/>
  <c r="AB38" i="2"/>
  <c r="AA38" i="2"/>
  <c r="Z38" i="2"/>
  <c r="Y38" i="2"/>
  <c r="X38" i="2"/>
  <c r="W38" i="2"/>
  <c r="V38" i="2"/>
  <c r="V41" i="2" s="1"/>
  <c r="U38" i="2"/>
  <c r="T38" i="2"/>
  <c r="S38" i="2"/>
  <c r="R38" i="2"/>
  <c r="Q38" i="2"/>
  <c r="P38" i="2"/>
  <c r="O38" i="2"/>
  <c r="N38" i="2"/>
  <c r="N41" i="2" s="1"/>
  <c r="M38" i="2"/>
  <c r="L38" i="2"/>
  <c r="K38" i="2"/>
  <c r="J38" i="2"/>
  <c r="I38" i="2"/>
  <c r="H38" i="2"/>
  <c r="G38" i="2"/>
  <c r="F38" i="2"/>
  <c r="E85" i="2"/>
  <c r="AO84" i="2"/>
  <c r="AN84" i="2"/>
  <c r="AM84" i="2"/>
  <c r="AL84" i="2"/>
  <c r="AK84" i="2"/>
  <c r="AI84" i="2"/>
  <c r="AG84" i="2"/>
  <c r="AF84" i="2"/>
  <c r="AE84" i="2"/>
  <c r="AD84" i="2"/>
  <c r="AC84" i="2"/>
  <c r="AA84" i="2"/>
  <c r="Y84" i="2"/>
  <c r="X84" i="2"/>
  <c r="W84" i="2"/>
  <c r="V84" i="2"/>
  <c r="U84" i="2"/>
  <c r="S84" i="2"/>
  <c r="Q84" i="2"/>
  <c r="P84" i="2"/>
  <c r="O84" i="2"/>
  <c r="N84" i="2"/>
  <c r="M84" i="2"/>
  <c r="K84" i="2"/>
  <c r="I84" i="2"/>
  <c r="H84" i="2"/>
  <c r="G84" i="2"/>
  <c r="E82" i="2"/>
  <c r="E76" i="2"/>
  <c r="E75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 s="1"/>
  <c r="E60" i="2"/>
  <c r="E59" i="2"/>
  <c r="E58" i="2"/>
  <c r="E57" i="2"/>
  <c r="E56" i="2"/>
  <c r="AO53" i="2"/>
  <c r="AN53" i="2"/>
  <c r="AM53" i="2"/>
  <c r="AL53" i="2"/>
  <c r="AK53" i="2"/>
  <c r="AJ53" i="2"/>
  <c r="AG53" i="2"/>
  <c r="AF53" i="2"/>
  <c r="AE53" i="2"/>
  <c r="AD53" i="2"/>
  <c r="AC53" i="2"/>
  <c r="AB53" i="2"/>
  <c r="Y53" i="2"/>
  <c r="X53" i="2"/>
  <c r="W53" i="2"/>
  <c r="V53" i="2"/>
  <c r="U53" i="2"/>
  <c r="T53" i="2"/>
  <c r="Q53" i="2"/>
  <c r="P53" i="2"/>
  <c r="O53" i="2"/>
  <c r="N53" i="2"/>
  <c r="M53" i="2"/>
  <c r="L53" i="2"/>
  <c r="I53" i="2"/>
  <c r="H53" i="2"/>
  <c r="G53" i="2"/>
  <c r="F53" i="2"/>
  <c r="E51" i="2"/>
  <c r="E50" i="2"/>
  <c r="E49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E45" i="2" s="1"/>
  <c r="E43" i="2"/>
  <c r="AO41" i="2"/>
  <c r="AN41" i="2"/>
  <c r="AM41" i="2"/>
  <c r="AK41" i="2"/>
  <c r="AJ41" i="2"/>
  <c r="AI41" i="2"/>
  <c r="AG41" i="2"/>
  <c r="AF41" i="2"/>
  <c r="AE41" i="2"/>
  <c r="AC41" i="2"/>
  <c r="AB41" i="2"/>
  <c r="AA41" i="2"/>
  <c r="Y41" i="2"/>
  <c r="X41" i="2"/>
  <c r="W41" i="2"/>
  <c r="U41" i="2"/>
  <c r="T41" i="2"/>
  <c r="S41" i="2"/>
  <c r="Q41" i="2"/>
  <c r="P41" i="2"/>
  <c r="O41" i="2"/>
  <c r="M41" i="2"/>
  <c r="L41" i="2"/>
  <c r="K41" i="2"/>
  <c r="I41" i="2"/>
  <c r="H41" i="2"/>
  <c r="G41" i="2"/>
  <c r="F41" i="2"/>
  <c r="F80" i="2" s="1"/>
  <c r="E38" i="2"/>
  <c r="F36" i="2"/>
  <c r="E33" i="2"/>
  <c r="E32" i="2"/>
  <c r="E29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82" i="1"/>
  <c r="E68" i="1"/>
  <c r="E69" i="1"/>
  <c r="E70" i="1"/>
  <c r="E67" i="1"/>
  <c r="E47" i="1"/>
  <c r="E39" i="1"/>
  <c r="E38" i="1"/>
  <c r="E32" i="1"/>
  <c r="E47" i="2" l="1"/>
  <c r="AE87" i="2"/>
  <c r="Q87" i="2"/>
  <c r="AC87" i="2"/>
  <c r="E39" i="2"/>
  <c r="V87" i="2"/>
  <c r="AD87" i="2"/>
  <c r="AL87" i="2"/>
  <c r="U87" i="2"/>
  <c r="O87" i="2"/>
  <c r="N87" i="2"/>
  <c r="P87" i="2"/>
  <c r="X87" i="2"/>
  <c r="AF87" i="2"/>
  <c r="AN87" i="2"/>
  <c r="W87" i="2"/>
  <c r="AM87" i="2"/>
  <c r="AG87" i="2"/>
  <c r="J87" i="2"/>
  <c r="Z87" i="2"/>
  <c r="AH87" i="2"/>
  <c r="Y87" i="2"/>
  <c r="L87" i="2"/>
  <c r="T87" i="2"/>
  <c r="AB87" i="2"/>
  <c r="AJ87" i="2"/>
  <c r="F87" i="2"/>
  <c r="M87" i="2"/>
  <c r="AK87" i="2"/>
  <c r="G87" i="2"/>
  <c r="H87" i="2"/>
  <c r="I87" i="2"/>
  <c r="AO87" i="2"/>
  <c r="K87" i="2"/>
  <c r="S87" i="2"/>
  <c r="AA87" i="2"/>
  <c r="AI87" i="2"/>
  <c r="E83" i="1"/>
  <c r="E73" i="1"/>
  <c r="E72" i="1"/>
  <c r="K36" i="1"/>
  <c r="E48" i="1"/>
  <c r="E87" i="2" l="1"/>
  <c r="E41" i="1"/>
  <c r="E29" i="1" l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R87" i="1" s="1"/>
  <c r="Q84" i="1"/>
  <c r="P84" i="1"/>
  <c r="O84" i="1"/>
  <c r="N84" i="1"/>
  <c r="M84" i="1"/>
  <c r="L84" i="1"/>
  <c r="K84" i="1"/>
  <c r="J84" i="1"/>
  <c r="I84" i="1"/>
  <c r="H84" i="1"/>
  <c r="G84" i="1"/>
  <c r="F84" i="1"/>
  <c r="G72" i="1" l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F72" i="1"/>
  <c r="G62" i="1"/>
  <c r="H62" i="1"/>
  <c r="I62" i="1"/>
  <c r="J62" i="1"/>
  <c r="K62" i="1"/>
  <c r="L62" i="1"/>
  <c r="F62" i="1"/>
  <c r="G53" i="1"/>
  <c r="H53" i="1"/>
  <c r="I53" i="1"/>
  <c r="J53" i="1"/>
  <c r="F41" i="1"/>
  <c r="G41" i="1"/>
  <c r="H41" i="1"/>
  <c r="I41" i="1"/>
  <c r="J41" i="1"/>
  <c r="K41" i="1"/>
  <c r="L41" i="1"/>
  <c r="M41" i="1"/>
  <c r="N41" i="1"/>
  <c r="G80" i="1" l="1"/>
  <c r="G87" i="1" s="1"/>
  <c r="J80" i="1"/>
  <c r="J87" i="1" s="1"/>
  <c r="H80" i="1"/>
  <c r="H87" i="1" s="1"/>
  <c r="I80" i="1"/>
  <c r="I87" i="1" s="1"/>
  <c r="E85" i="1" l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43" i="1"/>
  <c r="E33" i="1"/>
  <c r="E36" i="1" s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O41" i="1"/>
  <c r="AF53" i="1"/>
  <c r="AG53" i="1"/>
  <c r="AH53" i="1"/>
  <c r="AI53" i="1"/>
  <c r="AJ53" i="1"/>
  <c r="AK53" i="1"/>
  <c r="AL53" i="1"/>
  <c r="AM53" i="1"/>
  <c r="AN53" i="1"/>
  <c r="AO53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Z62" i="1"/>
  <c r="AA62" i="1"/>
  <c r="AB62" i="1"/>
  <c r="AC62" i="1"/>
  <c r="AD62" i="1"/>
  <c r="AE62" i="1"/>
  <c r="Z45" i="1"/>
  <c r="Z53" i="1"/>
  <c r="AA53" i="1"/>
  <c r="AB53" i="1"/>
  <c r="AC53" i="1"/>
  <c r="AD53" i="1"/>
  <c r="AE53" i="1"/>
  <c r="Z41" i="1"/>
  <c r="AA41" i="1"/>
  <c r="AB41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W36" i="1"/>
  <c r="X36" i="1"/>
  <c r="Y36" i="1"/>
  <c r="U41" i="1"/>
  <c r="V41" i="1"/>
  <c r="W41" i="1"/>
  <c r="X41" i="1"/>
  <c r="Y41" i="1"/>
  <c r="V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P36" i="1"/>
  <c r="Q36" i="1"/>
  <c r="S36" i="1"/>
  <c r="T36" i="1"/>
  <c r="O41" i="1"/>
  <c r="P41" i="1"/>
  <c r="Q41" i="1"/>
  <c r="S41" i="1"/>
  <c r="T41" i="1"/>
  <c r="M62" i="1"/>
  <c r="N62" i="1"/>
  <c r="O62" i="1"/>
  <c r="P62" i="1"/>
  <c r="Q62" i="1"/>
  <c r="S62" i="1"/>
  <c r="T62" i="1"/>
  <c r="L53" i="1"/>
  <c r="M53" i="1"/>
  <c r="N53" i="1"/>
  <c r="O53" i="1"/>
  <c r="P53" i="1"/>
  <c r="Q53" i="1"/>
  <c r="S53" i="1"/>
  <c r="T53" i="1"/>
  <c r="K53" i="1"/>
  <c r="F36" i="1"/>
  <c r="F53" i="1"/>
  <c r="E53" i="1" l="1"/>
  <c r="F80" i="1"/>
  <c r="F87" i="1" s="1"/>
  <c r="K80" i="1"/>
  <c r="K87" i="1" s="1"/>
  <c r="E45" i="1"/>
  <c r="E62" i="1"/>
  <c r="E27" i="1"/>
  <c r="AO80" i="1"/>
  <c r="AO87" i="1" s="1"/>
  <c r="AG80" i="1"/>
  <c r="AG87" i="1" s="1"/>
  <c r="AJ80" i="1"/>
  <c r="AJ87" i="1" s="1"/>
  <c r="AL80" i="1"/>
  <c r="AL87" i="1" s="1"/>
  <c r="AB80" i="1"/>
  <c r="AB87" i="1" s="1"/>
  <c r="AK80" i="1"/>
  <c r="AK87" i="1" s="1"/>
  <c r="AA80" i="1"/>
  <c r="AA87" i="1" s="1"/>
  <c r="AM80" i="1"/>
  <c r="AM87" i="1" s="1"/>
  <c r="Z80" i="1"/>
  <c r="Z87" i="1" s="1"/>
  <c r="AH80" i="1"/>
  <c r="AH87" i="1" s="1"/>
  <c r="AI80" i="1"/>
  <c r="AI87" i="1" s="1"/>
  <c r="U80" i="1"/>
  <c r="U87" i="1" s="1"/>
  <c r="AC80" i="1"/>
  <c r="AC87" i="1" s="1"/>
  <c r="AN80" i="1"/>
  <c r="AN87" i="1" s="1"/>
  <c r="AF80" i="1"/>
  <c r="AF87" i="1" s="1"/>
  <c r="AD80" i="1"/>
  <c r="AD87" i="1" s="1"/>
  <c r="AE80" i="1"/>
  <c r="AE87" i="1" s="1"/>
  <c r="P80" i="1"/>
  <c r="P87" i="1" s="1"/>
  <c r="X80" i="1"/>
  <c r="X87" i="1" s="1"/>
  <c r="W80" i="1"/>
  <c r="W87" i="1" s="1"/>
  <c r="Y80" i="1"/>
  <c r="Y87" i="1" s="1"/>
  <c r="V80" i="1"/>
  <c r="V87" i="1" s="1"/>
  <c r="T80" i="1"/>
  <c r="T87" i="1" s="1"/>
  <c r="O80" i="1"/>
  <c r="O87" i="1" s="1"/>
  <c r="N80" i="1"/>
  <c r="N87" i="1" s="1"/>
  <c r="M80" i="1"/>
  <c r="M87" i="1" s="1"/>
  <c r="Q80" i="1"/>
  <c r="Q87" i="1" s="1"/>
  <c r="L80" i="1"/>
  <c r="L87" i="1" s="1"/>
  <c r="S80" i="1"/>
  <c r="S87" i="1" s="1"/>
  <c r="E80" i="1" l="1"/>
  <c r="E84" i="1" s="1"/>
  <c r="E87" i="1" l="1"/>
</calcChain>
</file>

<file path=xl/sharedStrings.xml><?xml version="1.0" encoding="utf-8"?>
<sst xmlns="http://schemas.openxmlformats.org/spreadsheetml/2006/main" count="320" uniqueCount="151">
  <si>
    <t>Year 4 Budget</t>
  </si>
  <si>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</si>
  <si>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</si>
  <si>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</si>
  <si>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</si>
  <si>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</si>
  <si>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</si>
  <si>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</si>
  <si>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</si>
  <si>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</si>
  <si>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</si>
  <si>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</si>
  <si>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</si>
  <si>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</si>
  <si>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</si>
  <si>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</si>
  <si>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</si>
  <si>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</si>
  <si>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</si>
  <si>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</si>
  <si>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</si>
  <si>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</si>
  <si>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</si>
  <si>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</si>
  <si>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</si>
  <si>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</si>
  <si>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</si>
  <si>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</si>
  <si>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</si>
  <si>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</si>
  <si>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</si>
  <si>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</si>
  <si>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</si>
  <si>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</si>
  <si>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</si>
  <si>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</si>
  <si>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</si>
  <si>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</si>
  <si>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</si>
  <si>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</si>
  <si>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</si>
  <si>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</si>
  <si>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</si>
  <si>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</si>
  <si>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</si>
  <si>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</si>
  <si>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</si>
  <si>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</si>
  <si>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</si>
  <si>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</si>
  <si>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</si>
  <si>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</si>
  <si>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</si>
  <si>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</si>
  <si>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</si>
  <si>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</si>
  <si>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</si>
  <si>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</si>
  <si>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</si>
  <si>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</si>
  <si>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</si>
  <si>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</si>
  <si>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</si>
  <si>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</si>
  <si>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</si>
  <si>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</si>
  <si>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</si>
  <si>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</si>
  <si>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</si>
  <si>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</si>
  <si>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</si>
  <si>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</si>
  <si>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</si>
  <si>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</si>
  <si>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</si>
  <si>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</si>
  <si>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</si>
  <si>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</si>
  <si>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</si>
  <si>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</si>
  <si>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</si>
  <si>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</si>
  <si>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</si>
  <si>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</si>
  <si>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</si>
  <si>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</si>
  <si>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</si>
  <si>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</si>
  <si>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</si>
  <si>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</si>
  <si>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</si>
  <si>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</si>
  <si>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</si>
  <si>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</si>
  <si>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</si>
  <si>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</si>
  <si>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</si>
  <si>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</si>
  <si>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</si>
  <si>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</si>
  <si>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</si>
  <si>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</si>
  <si>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</si>
  <si>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</si>
  <si>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</si>
  <si>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</si>
  <si>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</si>
  <si>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</si>
  <si>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</si>
  <si>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</si>
  <si>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</si>
  <si>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</si>
  <si>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</si>
  <si>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</si>
  <si>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</si>
  <si>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</si>
  <si>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</si>
  <si>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</si>
  <si>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</si>
  <si>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</si>
  <si>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</si>
  <si>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</si>
  <si>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</si>
  <si>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</si>
  <si>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</si>
  <si>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</si>
  <si>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</si>
  <si>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</si>
  <si>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</si>
  <si>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</si>
  <si>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</si>
  <si>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</si>
  <si>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</si>
  <si>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</si>
  <si>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</si>
  <si>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</si>
  <si>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</si>
  <si>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</si>
  <si>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</si>
  <si>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</si>
  <si>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</si>
  <si>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</si>
  <si>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</si>
  <si>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</si>
  <si>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</si>
  <si>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</si>
  <si>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Direct without Contingency</t>
  </si>
  <si>
    <t>Indirect without Contingency</t>
  </si>
  <si>
    <t>Total without Contingency</t>
  </si>
  <si>
    <t>Other - Contingency</t>
  </si>
  <si>
    <t>Other OH -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</si>
</sst>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3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D22F-2EE8-4DB5-922A-59E28870C811}">
  <dimension ref="A1:AO137"/>
  <sheetViews>
    <sheetView tabSelected="1" topLeftCell="A55" zoomScale="90" zoomScaleNormal="90" workbookViewId="0">
      <selection activeCell="E85" sqref="E85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7" width="12.81640625" customWidth="1"/>
    <col min="18" max="18" width="18.4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1</v>
      </c>
      <c r="C1" t="s">
        <v>0</v>
      </c>
    </row>
    <row r="2" spans="1:41" ht="49.5" customHeight="1" x14ac:dyDescent="0.35">
      <c r="F2" s="160" t="s">
        <v>119</v>
      </c>
      <c r="G2" s="160"/>
      <c r="H2" s="160"/>
      <c r="I2" s="160"/>
      <c r="J2" s="160"/>
      <c r="K2" s="161" t="s">
        <v>9</v>
      </c>
      <c r="L2" s="161"/>
      <c r="M2" s="161"/>
      <c r="N2" s="161"/>
      <c r="O2" s="161"/>
      <c r="P2" s="161"/>
      <c r="Q2" s="161"/>
      <c r="R2" s="161"/>
      <c r="S2" s="161"/>
      <c r="T2" s="161"/>
      <c r="U2" s="162" t="s">
        <v>10</v>
      </c>
      <c r="V2" s="163"/>
      <c r="W2" s="163"/>
      <c r="X2" s="163"/>
      <c r="Y2" s="164"/>
      <c r="Z2" s="163" t="s">
        <v>11</v>
      </c>
      <c r="AA2" s="163"/>
      <c r="AB2" s="163"/>
      <c r="AC2" s="163"/>
      <c r="AD2" s="163"/>
      <c r="AE2" s="163"/>
      <c r="AF2" s="165" t="s">
        <v>105</v>
      </c>
      <c r="AG2" s="166"/>
      <c r="AH2" s="166"/>
      <c r="AI2" s="167"/>
      <c r="AJ2" s="165" t="s">
        <v>112</v>
      </c>
      <c r="AK2" s="166"/>
      <c r="AL2" s="166"/>
      <c r="AM2" s="166"/>
      <c r="AN2" s="166"/>
      <c r="AO2" s="167"/>
    </row>
    <row r="3" spans="1:41" ht="82.5" customHeight="1" thickBot="1" x14ac:dyDescent="0.4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3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5</v>
      </c>
      <c r="B7" s="25" t="s">
        <v>72</v>
      </c>
      <c r="C7" t="s">
        <v>73</v>
      </c>
      <c r="D7" s="135">
        <v>0.64</v>
      </c>
      <c r="E7" s="112">
        <v>13170.287698949503</v>
      </c>
      <c r="F7" s="89">
        <v>13170.287698949503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74</v>
      </c>
      <c r="C8" t="s">
        <v>75</v>
      </c>
      <c r="D8" s="135">
        <v>2.8333333333333335</v>
      </c>
      <c r="E8" s="112">
        <v>45349.080907841242</v>
      </c>
      <c r="F8" s="89">
        <v>45349.080907841242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6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12</v>
      </c>
      <c r="B10" s="2" t="s">
        <v>13</v>
      </c>
      <c r="C10"/>
      <c r="D10" s="136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76</v>
      </c>
      <c r="C11" t="s">
        <v>140</v>
      </c>
      <c r="D11" s="135">
        <v>3.2</v>
      </c>
      <c r="E11" s="112">
        <v>23518.37089098131</v>
      </c>
      <c r="F11" s="89">
        <v>0</v>
      </c>
      <c r="G11" s="118">
        <v>23518.37089098131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77</v>
      </c>
      <c r="C12" t="s">
        <v>139</v>
      </c>
      <c r="D12" s="135">
        <v>4</v>
      </c>
      <c r="E12" s="112">
        <v>40569.189786942727</v>
      </c>
      <c r="F12" s="89">
        <v>0</v>
      </c>
      <c r="G12" s="118">
        <v>40569.189786942727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78</v>
      </c>
      <c r="C13" t="s">
        <v>79</v>
      </c>
      <c r="D13" s="135">
        <v>6.0133333333333336</v>
      </c>
      <c r="E13" s="112">
        <v>42043.15287123985</v>
      </c>
      <c r="F13" s="89">
        <v>0</v>
      </c>
      <c r="G13" s="118">
        <v>0</v>
      </c>
      <c r="H13" s="118">
        <v>15010.38245847538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27032.770412764468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80</v>
      </c>
      <c r="C14" t="s">
        <v>81</v>
      </c>
      <c r="D14" s="135">
        <v>1</v>
      </c>
      <c r="E14" s="112">
        <v>12085.829485643184</v>
      </c>
      <c r="F14" s="89">
        <v>0</v>
      </c>
      <c r="G14" s="118">
        <v>0</v>
      </c>
      <c r="H14" s="118">
        <v>0</v>
      </c>
      <c r="I14" s="118">
        <v>0</v>
      </c>
      <c r="J14" s="119">
        <v>12085.829485643184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80</v>
      </c>
      <c r="C15" t="s">
        <v>143</v>
      </c>
      <c r="D15" s="135">
        <v>0</v>
      </c>
      <c r="E15" s="112">
        <v>0</v>
      </c>
      <c r="F15" s="89">
        <v>0</v>
      </c>
      <c r="G15" s="118">
        <v>0</v>
      </c>
      <c r="H15" s="118">
        <v>0</v>
      </c>
      <c r="I15" s="118">
        <v>0</v>
      </c>
      <c r="J15" s="119">
        <v>0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82</v>
      </c>
      <c r="C16" t="s">
        <v>83</v>
      </c>
      <c r="D16" s="135">
        <v>4.5333333333333332</v>
      </c>
      <c r="E16" s="112">
        <v>24547.885901636349</v>
      </c>
      <c r="F16" s="89">
        <v>0</v>
      </c>
      <c r="G16" s="118">
        <v>0</v>
      </c>
      <c r="H16" s="118">
        <v>0</v>
      </c>
      <c r="I16" s="118">
        <v>1381.7042898451512</v>
      </c>
      <c r="J16" s="119">
        <v>0</v>
      </c>
      <c r="K16" s="120">
        <v>4861.5521309366395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18304.629480854561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87</v>
      </c>
      <c r="C17" t="s">
        <v>88</v>
      </c>
      <c r="D17" s="135">
        <v>7</v>
      </c>
      <c r="E17" s="112">
        <v>69738.50257256256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69738.50257256256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96</v>
      </c>
      <c r="C18" t="s">
        <v>95</v>
      </c>
      <c r="D18" s="135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96</v>
      </c>
      <c r="C19" t="s">
        <v>123</v>
      </c>
      <c r="D19" s="137">
        <v>3.8333333333333335</v>
      </c>
      <c r="E19" s="112">
        <v>46485.529964205176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46485.529964205176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103</v>
      </c>
      <c r="C20" t="s">
        <v>104</v>
      </c>
      <c r="D20" s="137">
        <v>1</v>
      </c>
      <c r="E20" s="112">
        <v>14551.991988794674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14551.991988794674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103</v>
      </c>
      <c r="C21" t="s">
        <v>110</v>
      </c>
      <c r="D21" s="137">
        <v>0.32</v>
      </c>
      <c r="E21" s="112">
        <v>2822.2045069177534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2822.2045069177534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103</v>
      </c>
      <c r="C22" t="s">
        <v>111</v>
      </c>
      <c r="D22" s="137">
        <v>0.32</v>
      </c>
      <c r="E22" s="112">
        <v>2090.5218569761173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2090.5218569761173</v>
      </c>
      <c r="AO22" s="121">
        <v>0</v>
      </c>
    </row>
    <row r="23" spans="1:41" s="25" customFormat="1" x14ac:dyDescent="0.35">
      <c r="B23" s="25" t="s">
        <v>144</v>
      </c>
      <c r="C23" t="s">
        <v>144</v>
      </c>
      <c r="D23" s="137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145</v>
      </c>
      <c r="C24" t="s">
        <v>145</v>
      </c>
      <c r="D24" s="137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103</v>
      </c>
      <c r="C25" s="95" t="s">
        <v>141</v>
      </c>
      <c r="D25" s="137">
        <v>0.32666666666666666</v>
      </c>
      <c r="E25" s="112">
        <v>2507.5374149041636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2507.5374149041636</v>
      </c>
      <c r="Y25" s="138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8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8">
        <v>0</v>
      </c>
    </row>
    <row r="26" spans="1:41" x14ac:dyDescent="0.3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339480.0858475946</v>
      </c>
      <c r="F27" s="30">
        <f>SUM(F7:F25)</f>
        <v>58519.368606790747</v>
      </c>
      <c r="G27" s="37">
        <f t="shared" ref="G27:AO27" si="0">SUM(G7:G25)</f>
        <v>64087.560677924033</v>
      </c>
      <c r="H27" s="37">
        <f t="shared" si="0"/>
        <v>15010.38245847538</v>
      </c>
      <c r="I27" s="37">
        <f t="shared" si="0"/>
        <v>1381.7042898451512</v>
      </c>
      <c r="J27" s="38">
        <f t="shared" si="0"/>
        <v>12085.829485643184</v>
      </c>
      <c r="K27" s="26">
        <f t="shared" si="0"/>
        <v>74600.054703499205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27032.770412764468</v>
      </c>
      <c r="S27" s="26">
        <f t="shared" si="0"/>
        <v>0</v>
      </c>
      <c r="T27" s="26">
        <f t="shared" si="0"/>
        <v>18304.629480854561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2507.5374149041636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14551.991988794674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49307.734471122931</v>
      </c>
      <c r="AL27" s="26">
        <f t="shared" si="0"/>
        <v>0</v>
      </c>
      <c r="AM27" s="26">
        <f t="shared" si="0"/>
        <v>0</v>
      </c>
      <c r="AN27" s="26">
        <f t="shared" si="0"/>
        <v>2090.5218569761173</v>
      </c>
      <c r="AO27" s="26">
        <f t="shared" si="0"/>
        <v>0</v>
      </c>
    </row>
    <row r="28" spans="1:41" s="2" customFormat="1" x14ac:dyDescent="0.3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118818.03004665812</v>
      </c>
      <c r="F29" s="30">
        <v>20481.779012376759</v>
      </c>
      <c r="G29" s="30">
        <v>22430.646237273409</v>
      </c>
      <c r="H29" s="30">
        <v>5253.6338604663824</v>
      </c>
      <c r="I29" s="30">
        <v>483.59650144580286</v>
      </c>
      <c r="J29" s="30">
        <v>4230.0403199751145</v>
      </c>
      <c r="K29" s="30">
        <v>26110.019146224717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9461.4696444675628</v>
      </c>
      <c r="S29" s="30">
        <v>0</v>
      </c>
      <c r="T29" s="30">
        <v>6406.6203182990957</v>
      </c>
      <c r="U29" s="30">
        <v>0</v>
      </c>
      <c r="V29" s="30">
        <v>0</v>
      </c>
      <c r="W29" s="30">
        <v>0</v>
      </c>
      <c r="X29" s="30">
        <v>877.63809521645726</v>
      </c>
      <c r="Y29" s="30">
        <v>0</v>
      </c>
      <c r="Z29" s="30">
        <v>0</v>
      </c>
      <c r="AA29" s="30">
        <v>0</v>
      </c>
      <c r="AB29" s="30">
        <v>0</v>
      </c>
      <c r="AC29" s="30">
        <v>5093.1971960781357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17257.707064893024</v>
      </c>
      <c r="AL29" s="30">
        <v>0</v>
      </c>
      <c r="AM29" s="30">
        <v>0</v>
      </c>
      <c r="AN29" s="30">
        <v>731.68264994164099</v>
      </c>
      <c r="AO29" s="30">
        <v>0</v>
      </c>
    </row>
    <row r="30" spans="1:41" s="2" customFormat="1" x14ac:dyDescent="0.3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120</v>
      </c>
      <c r="C32" s="95">
        <v>1</v>
      </c>
      <c r="D32" s="95">
        <v>1</v>
      </c>
      <c r="E32" s="102">
        <f>SUM(F32:AO32)</f>
        <v>2000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2000</v>
      </c>
      <c r="R32" s="106">
        <v>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35">
      <c r="B33" s="95" t="s">
        <v>89</v>
      </c>
      <c r="C33" s="95">
        <v>1</v>
      </c>
      <c r="D33" s="95">
        <v>1</v>
      </c>
      <c r="E33" s="102">
        <f>SUM(F33:AO33)</f>
        <v>1392095.1997002265</v>
      </c>
      <c r="F33" s="103">
        <v>0</v>
      </c>
      <c r="G33" s="147">
        <v>0</v>
      </c>
      <c r="H33" s="147">
        <v>0</v>
      </c>
      <c r="I33" s="147">
        <v>0</v>
      </c>
      <c r="J33" s="148">
        <v>0</v>
      </c>
      <c r="K33" s="149">
        <v>126966.53840728378</v>
      </c>
      <c r="L33" s="106">
        <v>0</v>
      </c>
      <c r="M33" s="106">
        <v>0</v>
      </c>
      <c r="N33" s="106">
        <v>4006.8335592042199</v>
      </c>
      <c r="O33" s="106">
        <v>0</v>
      </c>
      <c r="P33" s="106">
        <v>0</v>
      </c>
      <c r="Q33" s="106">
        <v>8362.0874279044601</v>
      </c>
      <c r="R33" s="106">
        <v>1252759.740305834</v>
      </c>
      <c r="S33" s="106">
        <v>0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8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8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8">
        <v>0</v>
      </c>
    </row>
    <row r="34" spans="1:41" ht="29.15" customHeight="1" x14ac:dyDescent="0.35">
      <c r="E34" s="86"/>
      <c r="F34" s="154"/>
      <c r="G34" s="155"/>
      <c r="H34" s="155"/>
      <c r="I34" s="155"/>
      <c r="J34" s="155"/>
      <c r="K34" s="156"/>
      <c r="L34" s="157"/>
      <c r="M34" s="157"/>
      <c r="N34" s="157"/>
      <c r="O34" s="157"/>
      <c r="P34" s="157"/>
      <c r="Q34" s="157"/>
      <c r="R34" s="157"/>
      <c r="S34" s="157"/>
      <c r="T34" s="157"/>
      <c r="U34" s="158"/>
      <c r="V34" s="159"/>
      <c r="W34" s="159"/>
      <c r="X34" s="159"/>
      <c r="Y34" s="156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</row>
    <row r="35" spans="1:41" x14ac:dyDescent="0.3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102">
        <f>SUM(F36:AO36)</f>
        <v>1394095.1997002265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126966.53840728378</v>
      </c>
      <c r="L36" s="27">
        <f t="shared" si="1"/>
        <v>0</v>
      </c>
      <c r="M36" s="27">
        <f t="shared" si="1"/>
        <v>0</v>
      </c>
      <c r="N36" s="27">
        <f t="shared" si="1"/>
        <v>4006.8335592042199</v>
      </c>
      <c r="O36" s="27">
        <f t="shared" si="1"/>
        <v>0</v>
      </c>
      <c r="P36" s="27">
        <f t="shared" si="1"/>
        <v>0</v>
      </c>
      <c r="Q36" s="27">
        <f t="shared" si="1"/>
        <v>10362.08742790446</v>
      </c>
      <c r="R36" s="27">
        <f t="shared" si="1"/>
        <v>1252759.740305834</v>
      </c>
      <c r="S36" s="27">
        <f t="shared" si="1"/>
        <v>0</v>
      </c>
      <c r="T36" s="27">
        <f t="shared" si="1"/>
        <v>0</v>
      </c>
      <c r="U36" s="27">
        <f t="shared" si="1"/>
        <v>0</v>
      </c>
      <c r="V36" s="27">
        <f t="shared" si="1"/>
        <v>0</v>
      </c>
      <c r="W36" s="27">
        <f t="shared" si="1"/>
        <v>0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0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0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0</v>
      </c>
      <c r="AO36" s="27">
        <f t="shared" si="1"/>
        <v>0</v>
      </c>
    </row>
    <row r="37" spans="1:41" x14ac:dyDescent="0.3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21</v>
      </c>
      <c r="E38" s="102">
        <f>SUM(F38:AO38)</f>
        <v>1800</v>
      </c>
      <c r="F38" s="132">
        <f>data!F38/1.53</f>
        <v>1800</v>
      </c>
      <c r="G38" s="132">
        <f>data!G38/1.53</f>
        <v>0</v>
      </c>
      <c r="H38" s="132">
        <f>data!H38/1.53</f>
        <v>0</v>
      </c>
      <c r="I38" s="132">
        <f>data!I38/1.53</f>
        <v>0</v>
      </c>
      <c r="J38" s="132">
        <f>data!J38/1.53</f>
        <v>0</v>
      </c>
      <c r="K38" s="132">
        <f>data!K38/1.53</f>
        <v>0</v>
      </c>
      <c r="L38" s="132">
        <f>data!L38/1.53</f>
        <v>0</v>
      </c>
      <c r="M38" s="132">
        <f>data!M38/1.53</f>
        <v>0</v>
      </c>
      <c r="N38" s="132">
        <f>data!N38/1.53</f>
        <v>0</v>
      </c>
      <c r="O38" s="132">
        <f>data!O38/1.53</f>
        <v>0</v>
      </c>
      <c r="P38" s="132">
        <f>data!P38/1.53</f>
        <v>0</v>
      </c>
      <c r="Q38" s="132">
        <f>data!Q38/1.53</f>
        <v>0</v>
      </c>
      <c r="R38" s="132">
        <f>data!R38/1.53</f>
        <v>0</v>
      </c>
      <c r="S38" s="132">
        <f>data!S38/1.53</f>
        <v>0</v>
      </c>
      <c r="T38" s="132">
        <f>data!T38/1.53</f>
        <v>0</v>
      </c>
      <c r="U38" s="132">
        <f>data!U38/1.53</f>
        <v>0</v>
      </c>
      <c r="V38" s="132">
        <f>data!V38/1.53</f>
        <v>0</v>
      </c>
      <c r="W38" s="132">
        <f>data!W38/1.53</f>
        <v>0</v>
      </c>
      <c r="X38" s="132">
        <f>data!X38/1.53</f>
        <v>0</v>
      </c>
      <c r="Y38" s="132">
        <f>data!Y38/1.53</f>
        <v>0</v>
      </c>
      <c r="Z38" s="132">
        <f>data!Z38/1.53</f>
        <v>0</v>
      </c>
      <c r="AA38" s="132">
        <f>data!AA38/1.53</f>
        <v>0</v>
      </c>
      <c r="AB38" s="132">
        <f>data!AB38/1.53</f>
        <v>0</v>
      </c>
      <c r="AC38" s="132">
        <f>data!AC38/1.53</f>
        <v>0</v>
      </c>
      <c r="AD38" s="132">
        <f>data!AD38/1.53</f>
        <v>0</v>
      </c>
      <c r="AE38" s="132">
        <f>data!AE38/1.53</f>
        <v>0</v>
      </c>
      <c r="AF38" s="132">
        <f>data!AF38/1.53</f>
        <v>0</v>
      </c>
      <c r="AG38" s="132">
        <f>data!AG38/1.53</f>
        <v>0</v>
      </c>
      <c r="AH38" s="132">
        <f>data!AH38/1.53</f>
        <v>0</v>
      </c>
      <c r="AI38" s="132">
        <f>data!AI38/1.53</f>
        <v>0</v>
      </c>
      <c r="AJ38" s="132">
        <f>data!AJ38/1.53</f>
        <v>0</v>
      </c>
      <c r="AK38" s="132">
        <f>data!AK38/1.53</f>
        <v>0</v>
      </c>
      <c r="AL38" s="132">
        <f>data!AL38/1.53</f>
        <v>0</v>
      </c>
      <c r="AM38" s="132">
        <f>data!AM38/1.53</f>
        <v>0</v>
      </c>
      <c r="AN38" s="132">
        <f>data!AN38/1.53</f>
        <v>0</v>
      </c>
      <c r="AO38" s="132">
        <f>data!AO38/1.53</f>
        <v>0</v>
      </c>
    </row>
    <row r="39" spans="1:41" s="95" customFormat="1" x14ac:dyDescent="0.35">
      <c r="B39" s="95" t="s">
        <v>22</v>
      </c>
      <c r="E39" s="102">
        <f>SUM(F39:AO39)</f>
        <v>3600</v>
      </c>
      <c r="F39" s="132">
        <f>data!F39/1.53</f>
        <v>0</v>
      </c>
      <c r="G39" s="132">
        <f>data!G39/1.53</f>
        <v>0</v>
      </c>
      <c r="H39" s="132">
        <f>data!H39/1.53</f>
        <v>0</v>
      </c>
      <c r="I39" s="132">
        <f>data!I39/1.53</f>
        <v>0</v>
      </c>
      <c r="J39" s="132">
        <f>data!J39/1.53</f>
        <v>0</v>
      </c>
      <c r="K39" s="132">
        <f>data!K39/1.53</f>
        <v>0</v>
      </c>
      <c r="L39" s="132">
        <f>data!L39/1.53</f>
        <v>0</v>
      </c>
      <c r="M39" s="132">
        <f>data!M39/1.53</f>
        <v>0</v>
      </c>
      <c r="N39" s="132">
        <f>data!N39/1.53</f>
        <v>0</v>
      </c>
      <c r="O39" s="132">
        <f>data!O39/1.53</f>
        <v>0</v>
      </c>
      <c r="P39" s="132">
        <f>data!P39/1.53</f>
        <v>0</v>
      </c>
      <c r="Q39" s="132">
        <f>data!Q39/1.53</f>
        <v>0</v>
      </c>
      <c r="R39" s="132">
        <f>data!R39/1.53</f>
        <v>0</v>
      </c>
      <c r="S39" s="132">
        <f>data!S39/1.53</f>
        <v>0</v>
      </c>
      <c r="T39" s="132">
        <f>data!T39/1.53</f>
        <v>1800</v>
      </c>
      <c r="U39" s="132">
        <f>data!U39/1.53</f>
        <v>0</v>
      </c>
      <c r="V39" s="132">
        <f>data!V39/1.53</f>
        <v>0</v>
      </c>
      <c r="W39" s="132">
        <f>data!W39/1.53</f>
        <v>0</v>
      </c>
      <c r="X39" s="132">
        <f>data!X39/1.53</f>
        <v>0</v>
      </c>
      <c r="Y39" s="132">
        <f>data!Y39/1.53</f>
        <v>0</v>
      </c>
      <c r="Z39" s="132">
        <f>data!Z39/1.53</f>
        <v>0</v>
      </c>
      <c r="AA39" s="132">
        <f>data!AA39/1.53</f>
        <v>0</v>
      </c>
      <c r="AB39" s="132">
        <f>data!AB39/1.53</f>
        <v>0</v>
      </c>
      <c r="AC39" s="132">
        <f>data!AC39/1.53</f>
        <v>1800</v>
      </c>
      <c r="AD39" s="132">
        <f>data!AD39/1.53</f>
        <v>0</v>
      </c>
      <c r="AE39" s="132">
        <f>data!AE39/1.53</f>
        <v>0</v>
      </c>
      <c r="AF39" s="132">
        <f>data!AF39/1.53</f>
        <v>0</v>
      </c>
      <c r="AG39" s="132">
        <f>data!AG39/1.53</f>
        <v>0</v>
      </c>
      <c r="AH39" s="132">
        <f>data!AH39/1.53</f>
        <v>0</v>
      </c>
      <c r="AI39" s="132">
        <f>data!AI39/1.53</f>
        <v>0</v>
      </c>
      <c r="AJ39" s="132">
        <f>data!AJ39/1.53</f>
        <v>0</v>
      </c>
      <c r="AK39" s="132">
        <f>data!AK39/1.53</f>
        <v>0</v>
      </c>
      <c r="AL39" s="132">
        <f>data!AL39/1.53</f>
        <v>0</v>
      </c>
      <c r="AM39" s="132">
        <f>data!AM39/1.53</f>
        <v>0</v>
      </c>
      <c r="AN39" s="132">
        <f>data!AN39/1.53</f>
        <v>0</v>
      </c>
      <c r="AO39" s="132">
        <f>data!AO39/1.53</f>
        <v>0</v>
      </c>
    </row>
    <row r="40" spans="1:41" x14ac:dyDescent="0.3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102">
        <f>SUM(F41:AO41)</f>
        <v>5400</v>
      </c>
      <c r="F41" s="29">
        <f t="shared" ref="F41:AO41" si="2">SUM(F38:F39)</f>
        <v>1800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64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/>
      <c r="S41" s="29">
        <f t="shared" si="2"/>
        <v>0</v>
      </c>
      <c r="T41" s="64">
        <f t="shared" si="2"/>
        <v>1800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64">
        <f t="shared" si="2"/>
        <v>0</v>
      </c>
      <c r="Z41" s="40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1800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64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64">
        <f t="shared" si="2"/>
        <v>0</v>
      </c>
    </row>
    <row r="42" spans="1:41" x14ac:dyDescent="0.3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3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35</v>
      </c>
      <c r="E47" s="102">
        <f>SUM(F47:AO47)</f>
        <v>8300</v>
      </c>
      <c r="F47" s="89">
        <f>data!F47/1.53</f>
        <v>7800</v>
      </c>
      <c r="G47" s="89">
        <f>data!G47/1.53</f>
        <v>0</v>
      </c>
      <c r="H47" s="89">
        <f>data!H47/1.53</f>
        <v>0</v>
      </c>
      <c r="I47" s="89">
        <f>data!I47/1.53</f>
        <v>0</v>
      </c>
      <c r="J47" s="89">
        <f>data!J47/1.53</f>
        <v>0</v>
      </c>
      <c r="K47" s="89">
        <f>data!K47/1.53</f>
        <v>0</v>
      </c>
      <c r="L47" s="89">
        <f>data!L47/1.53</f>
        <v>0</v>
      </c>
      <c r="M47" s="89">
        <f>data!M47/1.53</f>
        <v>0</v>
      </c>
      <c r="N47" s="89">
        <f>data!N47/1.53</f>
        <v>0</v>
      </c>
      <c r="O47" s="89">
        <f>data!O47/1.53</f>
        <v>0</v>
      </c>
      <c r="P47" s="89">
        <f>data!P47/1.53</f>
        <v>0</v>
      </c>
      <c r="Q47" s="89">
        <f>data!Q47/1.53</f>
        <v>0</v>
      </c>
      <c r="R47" s="89">
        <f>data!R47/1.53</f>
        <v>0</v>
      </c>
      <c r="S47" s="89">
        <f>data!S47/1.53</f>
        <v>0</v>
      </c>
      <c r="T47" s="89">
        <f>data!T47/1.53</f>
        <v>0</v>
      </c>
      <c r="U47" s="89">
        <f>data!U47/1.53</f>
        <v>0</v>
      </c>
      <c r="V47" s="89">
        <f>data!V47/1.53</f>
        <v>0</v>
      </c>
      <c r="W47" s="89">
        <f>data!W47/1.53</f>
        <v>0</v>
      </c>
      <c r="X47" s="89">
        <f>data!X47/1.53</f>
        <v>0</v>
      </c>
      <c r="Y47" s="89">
        <f>data!Y47/1.53</f>
        <v>0</v>
      </c>
      <c r="Z47" s="89">
        <f>data!Z47/1.53</f>
        <v>0</v>
      </c>
      <c r="AA47" s="89">
        <f>data!AA47/1.53</f>
        <v>250</v>
      </c>
      <c r="AB47" s="89">
        <f>data!AB47/1.53</f>
        <v>0</v>
      </c>
      <c r="AC47" s="89">
        <f>data!AC47/1.53</f>
        <v>250</v>
      </c>
      <c r="AD47" s="89">
        <f>data!AD47/1.53</f>
        <v>0</v>
      </c>
      <c r="AE47" s="89">
        <f>data!AE47/1.53</f>
        <v>0</v>
      </c>
      <c r="AF47" s="89">
        <f>data!AF47/1.53</f>
        <v>0</v>
      </c>
      <c r="AG47" s="89">
        <f>data!AG47/1.53</f>
        <v>0</v>
      </c>
      <c r="AH47" s="89">
        <f>data!AH47/1.53</f>
        <v>0</v>
      </c>
      <c r="AI47" s="89">
        <f>data!AI47/1.53</f>
        <v>0</v>
      </c>
      <c r="AJ47" s="89">
        <f>data!AJ47/1.53</f>
        <v>0</v>
      </c>
      <c r="AK47" s="89">
        <f>data!AK47/1.53</f>
        <v>0</v>
      </c>
      <c r="AL47" s="89">
        <f>data!AL47/1.53</f>
        <v>0</v>
      </c>
      <c r="AM47" s="89">
        <f>data!AM47/1.53</f>
        <v>0</v>
      </c>
      <c r="AN47" s="89">
        <f>data!AN47/1.53</f>
        <v>0</v>
      </c>
      <c r="AO47" s="89">
        <f>data!AO47/1.53</f>
        <v>0</v>
      </c>
    </row>
    <row r="48" spans="1:41" x14ac:dyDescent="0.3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3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3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3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3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102">
        <f>SUM(F53:AO53)</f>
        <v>8300</v>
      </c>
      <c r="F53" s="30">
        <f>SUM(F47:F51)</f>
        <v>7800</v>
      </c>
      <c r="G53" s="46">
        <f t="shared" ref="G53:J53" si="4">SUM(G47:G51)</f>
        <v>0</v>
      </c>
      <c r="H53" s="46">
        <f t="shared" si="4"/>
        <v>0</v>
      </c>
      <c r="I53" s="46">
        <f t="shared" si="4"/>
        <v>0</v>
      </c>
      <c r="J53" s="36">
        <f t="shared" si="4"/>
        <v>0</v>
      </c>
      <c r="K53" s="30">
        <f>SUM(K47:K51)</f>
        <v>0</v>
      </c>
      <c r="L53" s="46">
        <f t="shared" ref="L53:AO53" si="5">SUM(L47:L51)</f>
        <v>0</v>
      </c>
      <c r="M53" s="46">
        <f t="shared" si="5"/>
        <v>0</v>
      </c>
      <c r="N53" s="46">
        <f t="shared" si="5"/>
        <v>0</v>
      </c>
      <c r="O53" s="46">
        <f t="shared" si="5"/>
        <v>0</v>
      </c>
      <c r="P53" s="46">
        <f t="shared" si="5"/>
        <v>0</v>
      </c>
      <c r="Q53" s="46">
        <f t="shared" si="5"/>
        <v>0</v>
      </c>
      <c r="R53" s="46"/>
      <c r="S53" s="46">
        <f t="shared" si="5"/>
        <v>0</v>
      </c>
      <c r="T53" s="36">
        <f t="shared" si="5"/>
        <v>0</v>
      </c>
      <c r="U53" s="30">
        <f t="shared" si="5"/>
        <v>0</v>
      </c>
      <c r="V53" s="46">
        <f t="shared" si="5"/>
        <v>0</v>
      </c>
      <c r="W53" s="46">
        <f t="shared" si="5"/>
        <v>0</v>
      </c>
      <c r="X53" s="46">
        <f t="shared" si="5"/>
        <v>0</v>
      </c>
      <c r="Y53" s="36">
        <f t="shared" si="5"/>
        <v>0</v>
      </c>
      <c r="Z53" s="46">
        <f t="shared" si="5"/>
        <v>0</v>
      </c>
      <c r="AA53" s="46">
        <f t="shared" si="5"/>
        <v>250</v>
      </c>
      <c r="AB53" s="46">
        <f t="shared" si="5"/>
        <v>0</v>
      </c>
      <c r="AC53" s="46">
        <f t="shared" si="5"/>
        <v>250</v>
      </c>
      <c r="AD53" s="46">
        <f t="shared" si="5"/>
        <v>0</v>
      </c>
      <c r="AE53" s="46">
        <f t="shared" si="5"/>
        <v>0</v>
      </c>
      <c r="AF53" s="30">
        <f t="shared" si="5"/>
        <v>0</v>
      </c>
      <c r="AG53" s="46">
        <f t="shared" si="5"/>
        <v>0</v>
      </c>
      <c r="AH53" s="46">
        <f t="shared" si="5"/>
        <v>0</v>
      </c>
      <c r="AI53" s="36">
        <f t="shared" si="5"/>
        <v>0</v>
      </c>
      <c r="AJ53" s="30">
        <f t="shared" si="5"/>
        <v>0</v>
      </c>
      <c r="AK53" s="46">
        <f t="shared" si="5"/>
        <v>0</v>
      </c>
      <c r="AL53" s="46">
        <f t="shared" si="5"/>
        <v>0</v>
      </c>
      <c r="AM53" s="46">
        <f t="shared" si="5"/>
        <v>0</v>
      </c>
      <c r="AN53" s="46">
        <f t="shared" si="5"/>
        <v>0</v>
      </c>
      <c r="AO53" s="36">
        <f t="shared" si="5"/>
        <v>0</v>
      </c>
    </row>
    <row r="54" spans="1:41" x14ac:dyDescent="0.3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AO62" si="6">SUM(G56:G60)</f>
        <v>0</v>
      </c>
      <c r="H62" s="32">
        <f t="shared" si="6"/>
        <v>0</v>
      </c>
      <c r="I62" s="32">
        <f t="shared" si="6"/>
        <v>0</v>
      </c>
      <c r="J62" s="65">
        <f t="shared" si="6"/>
        <v>0</v>
      </c>
      <c r="K62" s="32">
        <f t="shared" si="6"/>
        <v>0</v>
      </c>
      <c r="L62" s="32">
        <f t="shared" si="6"/>
        <v>0</v>
      </c>
      <c r="M62" s="32">
        <f t="shared" si="6"/>
        <v>0</v>
      </c>
      <c r="N62" s="32">
        <f t="shared" si="6"/>
        <v>0</v>
      </c>
      <c r="O62" s="32">
        <f t="shared" si="6"/>
        <v>0</v>
      </c>
      <c r="P62" s="32">
        <f t="shared" si="6"/>
        <v>0</v>
      </c>
      <c r="Q62" s="32">
        <f t="shared" si="6"/>
        <v>0</v>
      </c>
      <c r="R62" s="32"/>
      <c r="S62" s="32">
        <f t="shared" si="6"/>
        <v>0</v>
      </c>
      <c r="T62" s="65">
        <f t="shared" si="6"/>
        <v>0</v>
      </c>
      <c r="U62" s="32">
        <f t="shared" si="6"/>
        <v>0</v>
      </c>
      <c r="V62" s="32">
        <f t="shared" si="6"/>
        <v>0</v>
      </c>
      <c r="W62" s="32">
        <f t="shared" si="6"/>
        <v>0</v>
      </c>
      <c r="X62" s="32">
        <f t="shared" si="6"/>
        <v>0</v>
      </c>
      <c r="Y62" s="65">
        <f t="shared" si="6"/>
        <v>0</v>
      </c>
      <c r="Z62" s="58">
        <f t="shared" si="6"/>
        <v>0</v>
      </c>
      <c r="AA62" s="32">
        <f t="shared" si="6"/>
        <v>0</v>
      </c>
      <c r="AB62" s="32">
        <f t="shared" si="6"/>
        <v>0</v>
      </c>
      <c r="AC62" s="32">
        <f t="shared" si="6"/>
        <v>0</v>
      </c>
      <c r="AD62" s="32">
        <f t="shared" si="6"/>
        <v>0</v>
      </c>
      <c r="AE62" s="32">
        <f t="shared" si="6"/>
        <v>0</v>
      </c>
      <c r="AF62" s="32">
        <f t="shared" si="6"/>
        <v>0</v>
      </c>
      <c r="AG62" s="32">
        <f t="shared" si="6"/>
        <v>0</v>
      </c>
      <c r="AH62" s="32">
        <f t="shared" si="6"/>
        <v>0</v>
      </c>
      <c r="AI62" s="65">
        <f t="shared" si="6"/>
        <v>0</v>
      </c>
      <c r="AJ62" s="32">
        <f t="shared" si="6"/>
        <v>0</v>
      </c>
      <c r="AK62" s="32">
        <f t="shared" si="6"/>
        <v>0</v>
      </c>
      <c r="AL62" s="32">
        <f t="shared" si="6"/>
        <v>0</v>
      </c>
      <c r="AM62" s="32">
        <f t="shared" si="6"/>
        <v>0</v>
      </c>
      <c r="AN62" s="32">
        <f t="shared" si="6"/>
        <v>0</v>
      </c>
      <c r="AO62" s="65">
        <f t="shared" si="6"/>
        <v>0</v>
      </c>
    </row>
    <row r="63" spans="1:41" x14ac:dyDescent="0.3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43</v>
      </c>
      <c r="C66" s="152"/>
      <c r="D66" s="153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97</v>
      </c>
      <c r="E67" s="102">
        <f>SUM(F67:AO67)</f>
        <v>62818.637355806408</v>
      </c>
      <c r="F67" s="108">
        <v>0</v>
      </c>
      <c r="G67" s="103">
        <v>0</v>
      </c>
      <c r="H67" s="103">
        <v>0</v>
      </c>
      <c r="I67" s="103">
        <v>0</v>
      </c>
      <c r="J67" s="138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8">
        <v>0</v>
      </c>
      <c r="U67" s="108">
        <v>0</v>
      </c>
      <c r="V67" s="103">
        <v>0</v>
      </c>
      <c r="W67" s="106">
        <v>0</v>
      </c>
      <c r="X67" s="103">
        <v>0</v>
      </c>
      <c r="Y67" s="138">
        <v>0</v>
      </c>
      <c r="Z67" s="134">
        <v>56851.137355806408</v>
      </c>
      <c r="AA67" s="132">
        <v>0</v>
      </c>
      <c r="AB67" s="132">
        <v>0</v>
      </c>
      <c r="AC67" s="132">
        <v>2790</v>
      </c>
      <c r="AD67" s="132">
        <v>0</v>
      </c>
      <c r="AE67" s="132">
        <v>3177.5</v>
      </c>
      <c r="AF67" s="103">
        <v>0</v>
      </c>
      <c r="AG67" s="103">
        <v>0</v>
      </c>
      <c r="AH67" s="103">
        <v>0</v>
      </c>
      <c r="AI67" s="138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8">
        <v>0</v>
      </c>
    </row>
    <row r="68" spans="1:41" s="95" customFormat="1" x14ac:dyDescent="0.35">
      <c r="B68" s="95" t="s">
        <v>84</v>
      </c>
      <c r="E68" s="102">
        <f t="shared" ref="E68:E72" si="7">SUM(F68:AO68)</f>
        <v>17924.578637607789</v>
      </c>
      <c r="F68" s="108">
        <v>11564.2442823276</v>
      </c>
      <c r="G68" s="103">
        <v>0</v>
      </c>
      <c r="H68" s="103">
        <v>0</v>
      </c>
      <c r="I68" s="103">
        <v>0</v>
      </c>
      <c r="J68" s="138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8">
        <v>0</v>
      </c>
      <c r="U68" s="103">
        <v>0</v>
      </c>
      <c r="V68" s="103">
        <v>0</v>
      </c>
      <c r="W68" s="103">
        <v>0</v>
      </c>
      <c r="X68" s="103">
        <v>0</v>
      </c>
      <c r="Y68" s="138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8">
        <v>0</v>
      </c>
      <c r="AJ68" s="103">
        <v>0</v>
      </c>
      <c r="AK68" s="103">
        <v>6360.3343552801898</v>
      </c>
      <c r="AL68" s="103">
        <v>0</v>
      </c>
      <c r="AM68" s="103">
        <v>0</v>
      </c>
      <c r="AN68" s="103">
        <v>0</v>
      </c>
      <c r="AO68" s="138">
        <v>0</v>
      </c>
    </row>
    <row r="69" spans="1:41" s="95" customFormat="1" x14ac:dyDescent="0.35">
      <c r="B69" s="95" t="s">
        <v>85</v>
      </c>
      <c r="E69" s="102">
        <f t="shared" si="7"/>
        <v>143503.3528141432</v>
      </c>
      <c r="F69" s="108">
        <v>0</v>
      </c>
      <c r="G69" s="103">
        <v>0</v>
      </c>
      <c r="H69" s="103">
        <v>0</v>
      </c>
      <c r="I69" s="103">
        <v>0</v>
      </c>
      <c r="J69" s="138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8">
        <v>0</v>
      </c>
      <c r="U69" s="103">
        <v>0</v>
      </c>
      <c r="V69" s="103">
        <v>0</v>
      </c>
      <c r="W69" s="103">
        <v>0</v>
      </c>
      <c r="X69" s="103">
        <v>0</v>
      </c>
      <c r="Y69" s="138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140821.3528141432</v>
      </c>
      <c r="AI69" s="138">
        <v>2682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8">
        <v>0</v>
      </c>
    </row>
    <row r="70" spans="1:41" s="95" customFormat="1" x14ac:dyDescent="0.35">
      <c r="B70" s="95" t="s">
        <v>86</v>
      </c>
      <c r="E70" s="102">
        <f t="shared" si="7"/>
        <v>43418.206882962157</v>
      </c>
      <c r="F70" s="108">
        <v>13801.5795695907</v>
      </c>
      <c r="G70" s="103">
        <v>0</v>
      </c>
      <c r="H70" s="103">
        <v>0</v>
      </c>
      <c r="I70" s="103">
        <v>0</v>
      </c>
      <c r="J70" s="138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8">
        <v>0</v>
      </c>
      <c r="U70" s="103">
        <v>0</v>
      </c>
      <c r="V70" s="103">
        <v>0</v>
      </c>
      <c r="W70" s="103">
        <v>0</v>
      </c>
      <c r="X70" s="103">
        <v>0</v>
      </c>
      <c r="Y70" s="138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8">
        <v>0</v>
      </c>
      <c r="AJ70" s="103">
        <v>22629.382350894899</v>
      </c>
      <c r="AK70" s="103">
        <v>0</v>
      </c>
      <c r="AL70" s="103">
        <v>0</v>
      </c>
      <c r="AM70" s="103">
        <v>0</v>
      </c>
      <c r="AN70" s="103">
        <v>0</v>
      </c>
      <c r="AO70" s="138">
        <v>6987.2449624765604</v>
      </c>
    </row>
    <row r="71" spans="1:41" x14ac:dyDescent="0.3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102">
        <f t="shared" si="7"/>
        <v>267664.77569051954</v>
      </c>
      <c r="F72" s="29">
        <f>SUM(F67:F70)</f>
        <v>25365.8238519183</v>
      </c>
      <c r="G72" s="29">
        <f t="shared" ref="G72:AO72" si="8">SUM(G67:G70)</f>
        <v>0</v>
      </c>
      <c r="H72" s="29">
        <f t="shared" si="8"/>
        <v>0</v>
      </c>
      <c r="I72" s="29">
        <f t="shared" si="8"/>
        <v>0</v>
      </c>
      <c r="J72" s="64">
        <f t="shared" si="8"/>
        <v>0</v>
      </c>
      <c r="K72" s="29">
        <f t="shared" si="8"/>
        <v>0</v>
      </c>
      <c r="L72" s="29">
        <f t="shared" si="8"/>
        <v>0</v>
      </c>
      <c r="M72" s="29">
        <f t="shared" si="8"/>
        <v>0</v>
      </c>
      <c r="N72" s="29">
        <f t="shared" si="8"/>
        <v>0</v>
      </c>
      <c r="O72" s="29">
        <f t="shared" si="8"/>
        <v>0</v>
      </c>
      <c r="P72" s="29">
        <f t="shared" si="8"/>
        <v>0</v>
      </c>
      <c r="Q72" s="29">
        <f t="shared" si="8"/>
        <v>0</v>
      </c>
      <c r="R72" s="29">
        <f t="shared" si="8"/>
        <v>0</v>
      </c>
      <c r="S72" s="29">
        <f t="shared" si="8"/>
        <v>0</v>
      </c>
      <c r="T72" s="29">
        <f t="shared" si="8"/>
        <v>0</v>
      </c>
      <c r="U72" s="29">
        <f t="shared" si="8"/>
        <v>0</v>
      </c>
      <c r="V72" s="29">
        <f t="shared" si="8"/>
        <v>0</v>
      </c>
      <c r="W72" s="29">
        <f t="shared" si="8"/>
        <v>0</v>
      </c>
      <c r="X72" s="29">
        <f t="shared" si="8"/>
        <v>0</v>
      </c>
      <c r="Y72" s="29">
        <f t="shared" si="8"/>
        <v>0</v>
      </c>
      <c r="Z72" s="29">
        <f t="shared" si="8"/>
        <v>56851.137355806408</v>
      </c>
      <c r="AA72" s="29">
        <f t="shared" si="8"/>
        <v>0</v>
      </c>
      <c r="AB72" s="29">
        <f t="shared" si="8"/>
        <v>0</v>
      </c>
      <c r="AC72" s="29">
        <f t="shared" si="8"/>
        <v>2790</v>
      </c>
      <c r="AD72" s="29">
        <f t="shared" si="8"/>
        <v>0</v>
      </c>
      <c r="AE72" s="29">
        <f t="shared" si="8"/>
        <v>3177.5</v>
      </c>
      <c r="AF72" s="29">
        <f t="shared" si="8"/>
        <v>0</v>
      </c>
      <c r="AG72" s="29">
        <f t="shared" si="8"/>
        <v>0</v>
      </c>
      <c r="AH72" s="29">
        <f t="shared" si="8"/>
        <v>140821.3528141432</v>
      </c>
      <c r="AI72" s="29">
        <f t="shared" si="8"/>
        <v>2682</v>
      </c>
      <c r="AJ72" s="29">
        <f t="shared" si="8"/>
        <v>22629.382350894899</v>
      </c>
      <c r="AK72" s="29">
        <f t="shared" si="8"/>
        <v>6360.3343552801898</v>
      </c>
      <c r="AL72" s="29">
        <f t="shared" si="8"/>
        <v>0</v>
      </c>
      <c r="AM72" s="29">
        <f t="shared" si="8"/>
        <v>0</v>
      </c>
      <c r="AN72" s="29">
        <f t="shared" si="8"/>
        <v>0</v>
      </c>
      <c r="AO72" s="29">
        <f t="shared" si="8"/>
        <v>6987.2449624765604</v>
      </c>
    </row>
    <row r="73" spans="1:41" x14ac:dyDescent="0.35">
      <c r="B73" t="s">
        <v>149</v>
      </c>
      <c r="E73" s="85">
        <v>232480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SUM(E73:E76)</f>
        <v>232480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102">
        <f>SUM(E27,E29,E36,E41,E53,E72,E78)</f>
        <v>2366238.0912849987</v>
      </c>
      <c r="F80" s="33">
        <f>SUM(F78,F72,F65,F53,F45,F41,F36,F29,F27)</f>
        <v>113966.9714710858</v>
      </c>
      <c r="G80" s="33">
        <f t="shared" ref="G80:AO80" si="9">SUM(G78,G72,G65,G53,G45,G41,G36,G29,G27)</f>
        <v>86518.206915197443</v>
      </c>
      <c r="H80" s="33">
        <f t="shared" si="9"/>
        <v>20264.016318941762</v>
      </c>
      <c r="I80" s="33">
        <f t="shared" si="9"/>
        <v>1865.3007912909541</v>
      </c>
      <c r="J80" s="33">
        <f t="shared" si="9"/>
        <v>16315.869805618298</v>
      </c>
      <c r="K80" s="33">
        <f t="shared" si="9"/>
        <v>227676.61225700768</v>
      </c>
      <c r="L80" s="33">
        <f t="shared" si="9"/>
        <v>0</v>
      </c>
      <c r="M80" s="33">
        <f t="shared" si="9"/>
        <v>0</v>
      </c>
      <c r="N80" s="33">
        <f t="shared" si="9"/>
        <v>4006.8335592042199</v>
      </c>
      <c r="O80" s="33">
        <f t="shared" si="9"/>
        <v>0</v>
      </c>
      <c r="P80" s="33">
        <f t="shared" si="9"/>
        <v>0</v>
      </c>
      <c r="Q80" s="33">
        <f t="shared" si="9"/>
        <v>10362.08742790446</v>
      </c>
      <c r="R80" s="33">
        <f t="shared" si="9"/>
        <v>1289253.9803630661</v>
      </c>
      <c r="S80" s="33">
        <f t="shared" si="9"/>
        <v>0</v>
      </c>
      <c r="T80" s="33">
        <f t="shared" si="9"/>
        <v>26511.249799153658</v>
      </c>
      <c r="U80" s="33">
        <f t="shared" si="9"/>
        <v>0</v>
      </c>
      <c r="V80" s="33">
        <f t="shared" si="9"/>
        <v>0</v>
      </c>
      <c r="W80" s="33">
        <f t="shared" si="9"/>
        <v>0</v>
      </c>
      <c r="X80" s="33">
        <f t="shared" si="9"/>
        <v>3385.1755101206209</v>
      </c>
      <c r="Y80" s="33">
        <f t="shared" si="9"/>
        <v>0</v>
      </c>
      <c r="Z80" s="33">
        <f t="shared" si="9"/>
        <v>56851.137355806408</v>
      </c>
      <c r="AA80" s="33">
        <f t="shared" si="9"/>
        <v>250</v>
      </c>
      <c r="AB80" s="33">
        <f t="shared" si="9"/>
        <v>0</v>
      </c>
      <c r="AC80" s="33">
        <f t="shared" si="9"/>
        <v>24485.189184872812</v>
      </c>
      <c r="AD80" s="33">
        <f t="shared" si="9"/>
        <v>0</v>
      </c>
      <c r="AE80" s="33">
        <f t="shared" si="9"/>
        <v>3177.5</v>
      </c>
      <c r="AF80" s="33">
        <f t="shared" si="9"/>
        <v>0</v>
      </c>
      <c r="AG80" s="33">
        <f t="shared" si="9"/>
        <v>0</v>
      </c>
      <c r="AH80" s="33">
        <f t="shared" si="9"/>
        <v>140821.3528141432</v>
      </c>
      <c r="AI80" s="33">
        <f t="shared" si="9"/>
        <v>2682</v>
      </c>
      <c r="AJ80" s="33">
        <f t="shared" si="9"/>
        <v>22629.382350894899</v>
      </c>
      <c r="AK80" s="33">
        <f t="shared" si="9"/>
        <v>72925.775891296144</v>
      </c>
      <c r="AL80" s="33">
        <f t="shared" si="9"/>
        <v>0</v>
      </c>
      <c r="AM80" s="33">
        <f t="shared" si="9"/>
        <v>0</v>
      </c>
      <c r="AN80" s="33">
        <f t="shared" si="9"/>
        <v>2822.2045069177584</v>
      </c>
      <c r="AO80" s="33">
        <f t="shared" si="9"/>
        <v>6987.2449624765604</v>
      </c>
    </row>
    <row r="81" spans="1:41" x14ac:dyDescent="0.3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51</v>
      </c>
      <c r="E82" s="102">
        <f t="shared" ref="E82" si="10">SUM(F82:AO82)</f>
        <v>250159.00142395395</v>
      </c>
      <c r="F82" s="108">
        <f>(F80-F72-F36)*0.53</f>
        <v>46958.608238158769</v>
      </c>
      <c r="G82" s="108">
        <f t="shared" ref="G82:AO82" si="11">(G80-G72-G36)*0.53</f>
        <v>45854.649665054647</v>
      </c>
      <c r="H82" s="108">
        <f t="shared" si="11"/>
        <v>10739.928649039135</v>
      </c>
      <c r="I82" s="108">
        <f t="shared" si="11"/>
        <v>988.60941938420569</v>
      </c>
      <c r="J82" s="108">
        <f t="shared" si="11"/>
        <v>8647.4109969776982</v>
      </c>
      <c r="K82" s="108">
        <f t="shared" si="11"/>
        <v>53376.339140353673</v>
      </c>
      <c r="L82" s="108">
        <f t="shared" si="11"/>
        <v>0</v>
      </c>
      <c r="M82" s="108">
        <f t="shared" si="11"/>
        <v>0</v>
      </c>
      <c r="N82" s="108">
        <f t="shared" si="11"/>
        <v>0</v>
      </c>
      <c r="O82" s="108">
        <f t="shared" si="11"/>
        <v>0</v>
      </c>
      <c r="P82" s="108">
        <f t="shared" si="11"/>
        <v>0</v>
      </c>
      <c r="Q82" s="108">
        <f t="shared" si="11"/>
        <v>0</v>
      </c>
      <c r="R82" s="108">
        <f t="shared" si="11"/>
        <v>19341.947230333008</v>
      </c>
      <c r="S82" s="108">
        <f t="shared" si="11"/>
        <v>0</v>
      </c>
      <c r="T82" s="108">
        <f t="shared" si="11"/>
        <v>14050.962393551439</v>
      </c>
      <c r="U82" s="108">
        <f t="shared" si="11"/>
        <v>0</v>
      </c>
      <c r="V82" s="108">
        <f t="shared" si="11"/>
        <v>0</v>
      </c>
      <c r="W82" s="108">
        <f t="shared" si="11"/>
        <v>0</v>
      </c>
      <c r="X82" s="108">
        <f t="shared" si="11"/>
        <v>1794.1430203639291</v>
      </c>
      <c r="Y82" s="108">
        <f t="shared" si="11"/>
        <v>0</v>
      </c>
      <c r="Z82" s="108">
        <f t="shared" si="11"/>
        <v>0</v>
      </c>
      <c r="AA82" s="108">
        <f t="shared" si="11"/>
        <v>132.5</v>
      </c>
      <c r="AB82" s="108">
        <f t="shared" si="11"/>
        <v>0</v>
      </c>
      <c r="AC82" s="108">
        <f t="shared" si="11"/>
        <v>11498.450267982591</v>
      </c>
      <c r="AD82" s="108">
        <f t="shared" si="11"/>
        <v>0</v>
      </c>
      <c r="AE82" s="108">
        <f t="shared" si="11"/>
        <v>0</v>
      </c>
      <c r="AF82" s="108">
        <f t="shared" si="11"/>
        <v>0</v>
      </c>
      <c r="AG82" s="108">
        <f t="shared" si="11"/>
        <v>0</v>
      </c>
      <c r="AH82" s="108">
        <f t="shared" si="11"/>
        <v>0</v>
      </c>
      <c r="AI82" s="108">
        <f t="shared" si="11"/>
        <v>0</v>
      </c>
      <c r="AJ82" s="108">
        <f t="shared" si="11"/>
        <v>0</v>
      </c>
      <c r="AK82" s="108">
        <f t="shared" si="11"/>
        <v>35279.684014088452</v>
      </c>
      <c r="AL82" s="108">
        <f t="shared" si="11"/>
        <v>0</v>
      </c>
      <c r="AM82" s="108">
        <f t="shared" si="11"/>
        <v>0</v>
      </c>
      <c r="AN82" s="108">
        <f t="shared" si="11"/>
        <v>1495.768388666412</v>
      </c>
      <c r="AO82" s="108">
        <f t="shared" si="11"/>
        <v>0</v>
      </c>
    </row>
    <row r="83" spans="1:41" x14ac:dyDescent="0.35">
      <c r="B83" t="s">
        <v>150</v>
      </c>
      <c r="E83" s="85">
        <v>27253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35">
      <c r="B84" s="5" t="s">
        <v>53</v>
      </c>
      <c r="C84" s="5"/>
      <c r="D84" s="5"/>
      <c r="E84" s="85">
        <f>E82+E83</f>
        <v>277412.00142395392</v>
      </c>
      <c r="F84" s="89">
        <f>SUM(F82:F83)</f>
        <v>46958.608238158769</v>
      </c>
      <c r="G84" s="128">
        <f t="shared" ref="G84:AO84" si="12">SUM(G82:G83)</f>
        <v>45854.649665054647</v>
      </c>
      <c r="H84" s="128">
        <f t="shared" si="12"/>
        <v>10739.928649039135</v>
      </c>
      <c r="I84" s="128">
        <f t="shared" si="12"/>
        <v>988.60941938420569</v>
      </c>
      <c r="J84" s="131">
        <f t="shared" si="12"/>
        <v>8647.4109969776982</v>
      </c>
      <c r="K84" s="43">
        <f t="shared" si="12"/>
        <v>53376.339140353673</v>
      </c>
      <c r="L84" s="43">
        <f t="shared" si="12"/>
        <v>0</v>
      </c>
      <c r="M84" s="43">
        <f t="shared" si="12"/>
        <v>0</v>
      </c>
      <c r="N84" s="43">
        <f t="shared" si="12"/>
        <v>0</v>
      </c>
      <c r="O84" s="43">
        <f t="shared" si="12"/>
        <v>0</v>
      </c>
      <c r="P84" s="43">
        <f t="shared" si="12"/>
        <v>0</v>
      </c>
      <c r="Q84" s="43">
        <f t="shared" si="12"/>
        <v>0</v>
      </c>
      <c r="R84" s="43">
        <f t="shared" si="12"/>
        <v>19341.947230333008</v>
      </c>
      <c r="S84" s="43">
        <f t="shared" si="12"/>
        <v>0</v>
      </c>
      <c r="T84" s="72">
        <f t="shared" si="12"/>
        <v>14050.962393551439</v>
      </c>
      <c r="U84" s="57">
        <f t="shared" si="12"/>
        <v>0</v>
      </c>
      <c r="V84" s="57">
        <f t="shared" si="12"/>
        <v>0</v>
      </c>
      <c r="W84" s="57">
        <f t="shared" si="12"/>
        <v>0</v>
      </c>
      <c r="X84" s="57">
        <f t="shared" si="12"/>
        <v>1794.1430203639291</v>
      </c>
      <c r="Y84" s="69">
        <f t="shared" si="12"/>
        <v>0</v>
      </c>
      <c r="Z84" s="52">
        <f t="shared" si="12"/>
        <v>0</v>
      </c>
      <c r="AA84" s="43">
        <f t="shared" si="12"/>
        <v>132.5</v>
      </c>
      <c r="AB84" s="43">
        <f t="shared" si="12"/>
        <v>0</v>
      </c>
      <c r="AC84" s="43">
        <f t="shared" si="12"/>
        <v>11498.450267982591</v>
      </c>
      <c r="AD84" s="43">
        <f t="shared" si="12"/>
        <v>0</v>
      </c>
      <c r="AE84" s="43">
        <f t="shared" si="12"/>
        <v>0</v>
      </c>
      <c r="AF84" s="57">
        <f t="shared" si="12"/>
        <v>0</v>
      </c>
      <c r="AG84" s="57">
        <f t="shared" si="12"/>
        <v>0</v>
      </c>
      <c r="AH84" s="57">
        <f t="shared" si="12"/>
        <v>0</v>
      </c>
      <c r="AI84" s="69">
        <f t="shared" si="12"/>
        <v>0</v>
      </c>
      <c r="AJ84" s="43">
        <f t="shared" si="12"/>
        <v>0</v>
      </c>
      <c r="AK84" s="43">
        <f t="shared" si="12"/>
        <v>35279.684014088452</v>
      </c>
      <c r="AL84" s="43">
        <f t="shared" si="12"/>
        <v>0</v>
      </c>
      <c r="AM84" s="43">
        <f t="shared" si="12"/>
        <v>0</v>
      </c>
      <c r="AN84" s="43">
        <f t="shared" si="12"/>
        <v>1495.768388666412</v>
      </c>
      <c r="AO84" s="72">
        <f t="shared" si="12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2643650.0927089527</v>
      </c>
      <c r="F87" s="78">
        <f>SUM(F84,F80)</f>
        <v>160925.57970924457</v>
      </c>
      <c r="G87" s="78">
        <f t="shared" ref="G87:AO87" si="13">SUM(G84,G80)</f>
        <v>132372.85658025209</v>
      </c>
      <c r="H87" s="78">
        <f t="shared" si="13"/>
        <v>31003.944967980897</v>
      </c>
      <c r="I87" s="78">
        <f t="shared" si="13"/>
        <v>2853.9102106751598</v>
      </c>
      <c r="J87" s="92">
        <f t="shared" si="13"/>
        <v>24963.280802595997</v>
      </c>
      <c r="K87" s="78">
        <f t="shared" si="13"/>
        <v>281052.95139736135</v>
      </c>
      <c r="L87" s="79">
        <f t="shared" si="13"/>
        <v>0</v>
      </c>
      <c r="M87" s="79">
        <f t="shared" si="13"/>
        <v>0</v>
      </c>
      <c r="N87" s="79">
        <f t="shared" si="13"/>
        <v>4006.8335592042199</v>
      </c>
      <c r="O87" s="79">
        <f t="shared" si="13"/>
        <v>0</v>
      </c>
      <c r="P87" s="79">
        <f t="shared" si="13"/>
        <v>0</v>
      </c>
      <c r="Q87" s="79">
        <f t="shared" si="13"/>
        <v>10362.08742790446</v>
      </c>
      <c r="R87" s="79">
        <f t="shared" si="13"/>
        <v>1308595.9275933991</v>
      </c>
      <c r="S87" s="79">
        <f t="shared" si="13"/>
        <v>0</v>
      </c>
      <c r="T87" s="80">
        <f t="shared" si="13"/>
        <v>40562.212192705098</v>
      </c>
      <c r="U87" s="78">
        <f t="shared" si="13"/>
        <v>0</v>
      </c>
      <c r="V87" s="79">
        <f t="shared" si="13"/>
        <v>0</v>
      </c>
      <c r="W87" s="79">
        <f t="shared" si="13"/>
        <v>0</v>
      </c>
      <c r="X87" s="79">
        <f t="shared" si="13"/>
        <v>5179.3185304845501</v>
      </c>
      <c r="Y87" s="80">
        <f t="shared" si="13"/>
        <v>0</v>
      </c>
      <c r="Z87" s="78">
        <f t="shared" si="13"/>
        <v>56851.137355806408</v>
      </c>
      <c r="AA87" s="79">
        <f t="shared" si="13"/>
        <v>382.5</v>
      </c>
      <c r="AB87" s="79">
        <f t="shared" si="13"/>
        <v>0</v>
      </c>
      <c r="AC87" s="79">
        <f t="shared" si="13"/>
        <v>35983.639452855401</v>
      </c>
      <c r="AD87" s="79">
        <f t="shared" si="13"/>
        <v>0</v>
      </c>
      <c r="AE87" s="79">
        <f t="shared" si="13"/>
        <v>3177.5</v>
      </c>
      <c r="AF87" s="79">
        <f t="shared" si="13"/>
        <v>0</v>
      </c>
      <c r="AG87" s="79">
        <f t="shared" si="13"/>
        <v>0</v>
      </c>
      <c r="AH87" s="79">
        <f t="shared" si="13"/>
        <v>140821.3528141432</v>
      </c>
      <c r="AI87" s="79">
        <f t="shared" si="13"/>
        <v>2682</v>
      </c>
      <c r="AJ87" s="79">
        <f t="shared" si="13"/>
        <v>22629.382350894899</v>
      </c>
      <c r="AK87" s="79">
        <f t="shared" si="13"/>
        <v>108205.4599053846</v>
      </c>
      <c r="AL87" s="79">
        <f t="shared" si="13"/>
        <v>0</v>
      </c>
      <c r="AM87" s="79">
        <f t="shared" si="13"/>
        <v>0</v>
      </c>
      <c r="AN87" s="79">
        <f t="shared" si="13"/>
        <v>4317.9728955841701</v>
      </c>
      <c r="AO87" s="80">
        <f t="shared" si="13"/>
        <v>6987.2449624765604</v>
      </c>
    </row>
    <row r="89" spans="1:41" x14ac:dyDescent="0.35">
      <c r="D89" s="168" t="s">
        <v>146</v>
      </c>
      <c r="E89" s="169">
        <f>E80-E78</f>
        <v>2133758.0912849987</v>
      </c>
    </row>
    <row r="90" spans="1:41" x14ac:dyDescent="0.35">
      <c r="D90" s="168" t="s">
        <v>147</v>
      </c>
      <c r="E90" s="169">
        <f>E82</f>
        <v>250159.00142395395</v>
      </c>
    </row>
    <row r="91" spans="1:41" x14ac:dyDescent="0.35">
      <c r="D91" s="170" t="s">
        <v>148</v>
      </c>
      <c r="E91" s="169">
        <f>E89+E90</f>
        <v>2383917.0927089527</v>
      </c>
      <c r="F91" s="24"/>
      <c r="G91" s="94"/>
    </row>
    <row r="92" spans="1:41" x14ac:dyDescent="0.35">
      <c r="B92" s="150"/>
      <c r="D92" s="24"/>
      <c r="E92" s="24"/>
      <c r="F92" s="24"/>
    </row>
    <row r="93" spans="1:41" x14ac:dyDescent="0.35">
      <c r="L93" s="94"/>
      <c r="N93" s="151"/>
    </row>
    <row r="94" spans="1:41" x14ac:dyDescent="0.35">
      <c r="L94" s="94"/>
      <c r="N94" s="151"/>
    </row>
    <row r="95" spans="1:41" x14ac:dyDescent="0.35">
      <c r="L95" s="94"/>
      <c r="N95" s="151"/>
    </row>
    <row r="96" spans="1:41" x14ac:dyDescent="0.35">
      <c r="L96" s="94"/>
      <c r="N96" s="151"/>
    </row>
    <row r="97" spans="12:14" x14ac:dyDescent="0.35">
      <c r="L97" s="94"/>
      <c r="N97" s="151"/>
    </row>
    <row r="98" spans="12:14" x14ac:dyDescent="0.35">
      <c r="L98" s="94"/>
      <c r="N98" s="151"/>
    </row>
    <row r="99" spans="12:14" x14ac:dyDescent="0.35">
      <c r="L99" s="94"/>
      <c r="N99" s="151"/>
    </row>
    <row r="100" spans="12:14" x14ac:dyDescent="0.35">
      <c r="L100" s="94"/>
      <c r="N100" s="151"/>
    </row>
    <row r="101" spans="12:14" x14ac:dyDescent="0.35">
      <c r="L101" s="94"/>
      <c r="N101" s="151"/>
    </row>
    <row r="102" spans="12:14" x14ac:dyDescent="0.35">
      <c r="L102" s="94"/>
      <c r="N102" s="151"/>
    </row>
    <row r="103" spans="12:14" x14ac:dyDescent="0.35">
      <c r="L103" s="94"/>
      <c r="N103" s="151"/>
    </row>
    <row r="104" spans="12:14" x14ac:dyDescent="0.35">
      <c r="L104" s="94"/>
      <c r="N104" s="151"/>
    </row>
    <row r="105" spans="12:14" x14ac:dyDescent="0.35">
      <c r="L105" s="94"/>
      <c r="N105" s="151"/>
    </row>
    <row r="106" spans="12:14" x14ac:dyDescent="0.35">
      <c r="L106" s="94"/>
      <c r="N106" s="151"/>
    </row>
    <row r="107" spans="12:14" x14ac:dyDescent="0.35">
      <c r="L107" s="94"/>
      <c r="N107" s="151"/>
    </row>
    <row r="108" spans="12:14" x14ac:dyDescent="0.35">
      <c r="L108" s="94"/>
      <c r="N108" s="151"/>
    </row>
    <row r="109" spans="12:14" x14ac:dyDescent="0.35">
      <c r="L109" s="94"/>
      <c r="N109" s="151"/>
    </row>
    <row r="110" spans="12:14" x14ac:dyDescent="0.35">
      <c r="L110" s="94"/>
      <c r="N110" s="151"/>
    </row>
    <row r="111" spans="12:14" x14ac:dyDescent="0.35">
      <c r="L111" s="94"/>
      <c r="N111" s="151"/>
    </row>
    <row r="112" spans="12:14" x14ac:dyDescent="0.35">
      <c r="L112" s="94"/>
      <c r="N112" s="151"/>
    </row>
    <row r="113" spans="12:14" x14ac:dyDescent="0.35">
      <c r="L113" s="94"/>
      <c r="N113" s="151"/>
    </row>
    <row r="114" spans="12:14" x14ac:dyDescent="0.35">
      <c r="L114" s="94"/>
      <c r="N114" s="151"/>
    </row>
    <row r="115" spans="12:14" x14ac:dyDescent="0.35">
      <c r="L115" s="94"/>
      <c r="N115" s="151"/>
    </row>
    <row r="116" spans="12:14" x14ac:dyDescent="0.35">
      <c r="L116" s="94"/>
      <c r="N116" s="151"/>
    </row>
    <row r="117" spans="12:14" x14ac:dyDescent="0.35">
      <c r="L117" s="94"/>
      <c r="N117" s="151"/>
    </row>
    <row r="118" spans="12:14" x14ac:dyDescent="0.35">
      <c r="L118" s="94"/>
      <c r="N118" s="151"/>
    </row>
    <row r="119" spans="12:14" x14ac:dyDescent="0.35">
      <c r="L119" s="94"/>
      <c r="N119" s="151"/>
    </row>
    <row r="120" spans="12:14" x14ac:dyDescent="0.35">
      <c r="L120" s="94"/>
      <c r="N120" s="151"/>
    </row>
    <row r="121" spans="12:14" x14ac:dyDescent="0.35">
      <c r="L121" s="94"/>
      <c r="N121" s="151"/>
    </row>
    <row r="122" spans="12:14" x14ac:dyDescent="0.35">
      <c r="L122" s="94"/>
      <c r="N122" s="151"/>
    </row>
    <row r="123" spans="12:14" x14ac:dyDescent="0.35">
      <c r="L123" s="94"/>
      <c r="N123" s="151"/>
    </row>
    <row r="124" spans="12:14" x14ac:dyDescent="0.35">
      <c r="L124" s="94"/>
      <c r="N124" s="151"/>
    </row>
    <row r="125" spans="12:14" x14ac:dyDescent="0.35">
      <c r="L125" s="94"/>
      <c r="N125" s="151"/>
    </row>
    <row r="126" spans="12:14" x14ac:dyDescent="0.35">
      <c r="L126" s="94"/>
      <c r="N126" s="151"/>
    </row>
    <row r="127" spans="12:14" x14ac:dyDescent="0.35">
      <c r="L127" s="94"/>
      <c r="N127" s="151"/>
    </row>
    <row r="128" spans="12:14" x14ac:dyDescent="0.35">
      <c r="L128" s="94"/>
      <c r="N128" s="151"/>
    </row>
    <row r="129" spans="12:14" x14ac:dyDescent="0.35">
      <c r="L129" s="94"/>
      <c r="N129" s="151"/>
    </row>
    <row r="130" spans="12:14" x14ac:dyDescent="0.35">
      <c r="L130" s="94"/>
      <c r="N130" s="151"/>
    </row>
    <row r="131" spans="12:14" x14ac:dyDescent="0.35">
      <c r="L131" s="94"/>
      <c r="N131" s="151"/>
    </row>
    <row r="132" spans="12:14" x14ac:dyDescent="0.35">
      <c r="L132" s="94"/>
      <c r="N132" s="151"/>
    </row>
    <row r="133" spans="12:14" x14ac:dyDescent="0.35">
      <c r="L133" s="94"/>
      <c r="N133" s="151"/>
    </row>
    <row r="134" spans="12:14" x14ac:dyDescent="0.35">
      <c r="L134" s="94"/>
      <c r="N134" s="151"/>
    </row>
    <row r="135" spans="12:14" x14ac:dyDescent="0.35">
      <c r="L135" s="94"/>
      <c r="N135" s="151"/>
    </row>
    <row r="136" spans="12:14" x14ac:dyDescent="0.35">
      <c r="L136" s="94"/>
      <c r="N136" s="151"/>
    </row>
    <row r="137" spans="12:14" x14ac:dyDescent="0.35">
      <c r="L137" s="94"/>
      <c r="N137" s="151"/>
    </row>
  </sheetData>
  <mergeCells count="13">
    <mergeCell ref="AF34:AI34"/>
    <mergeCell ref="AJ34:AO34"/>
    <mergeCell ref="F2:J2"/>
    <mergeCell ref="K2:T2"/>
    <mergeCell ref="U2:Y2"/>
    <mergeCell ref="Z2:AE2"/>
    <mergeCell ref="AF2:AI2"/>
    <mergeCell ref="AJ2:AO2"/>
    <mergeCell ref="C66:D66"/>
    <mergeCell ref="F34:J34"/>
    <mergeCell ref="K34:T34"/>
    <mergeCell ref="U34:Y34"/>
    <mergeCell ref="Z34:AE3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7"/>
  <sheetViews>
    <sheetView topLeftCell="A19" zoomScale="90" zoomScaleNormal="90" workbookViewId="0">
      <selection activeCell="F38" sqref="F38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7" width="12.81640625" customWidth="1"/>
    <col min="18" max="18" width="11.269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1</v>
      </c>
      <c r="C1" t="s">
        <v>0</v>
      </c>
    </row>
    <row r="2" spans="1:41" ht="49.5" customHeight="1" x14ac:dyDescent="0.35">
      <c r="F2" s="160" t="s">
        <v>119</v>
      </c>
      <c r="G2" s="160"/>
      <c r="H2" s="160"/>
      <c r="I2" s="160"/>
      <c r="J2" s="160"/>
      <c r="K2" s="161" t="s">
        <v>9</v>
      </c>
      <c r="L2" s="161"/>
      <c r="M2" s="161"/>
      <c r="N2" s="161"/>
      <c r="O2" s="161"/>
      <c r="P2" s="161"/>
      <c r="Q2" s="161"/>
      <c r="R2" s="161"/>
      <c r="S2" s="161"/>
      <c r="T2" s="161"/>
      <c r="U2" s="162" t="s">
        <v>10</v>
      </c>
      <c r="V2" s="163"/>
      <c r="W2" s="163"/>
      <c r="X2" s="163"/>
      <c r="Y2" s="164"/>
      <c r="Z2" s="163" t="s">
        <v>11</v>
      </c>
      <c r="AA2" s="163"/>
      <c r="AB2" s="163"/>
      <c r="AC2" s="163"/>
      <c r="AD2" s="163"/>
      <c r="AE2" s="163"/>
      <c r="AF2" s="165" t="s">
        <v>105</v>
      </c>
      <c r="AG2" s="166"/>
      <c r="AH2" s="166"/>
      <c r="AI2" s="167"/>
      <c r="AJ2" s="165" t="s">
        <v>112</v>
      </c>
      <c r="AK2" s="166"/>
      <c r="AL2" s="166"/>
      <c r="AM2" s="166"/>
      <c r="AN2" s="166"/>
      <c r="AO2" s="167"/>
    </row>
    <row r="3" spans="1:41" ht="82.5" customHeight="1" thickBot="1" x14ac:dyDescent="0.4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3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5</v>
      </c>
      <c r="B7" s="25" t="s">
        <v>72</v>
      </c>
      <c r="C7" t="s">
        <v>73</v>
      </c>
      <c r="D7" s="135">
        <v>0.64</v>
      </c>
      <c r="E7" s="112">
        <v>13170.287698949503</v>
      </c>
      <c r="F7" s="89">
        <v>13170.287698949503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74</v>
      </c>
      <c r="C8" t="s">
        <v>75</v>
      </c>
      <c r="D8" s="135">
        <v>2.8333333333333335</v>
      </c>
      <c r="E8" s="112">
        <v>45349.080907841242</v>
      </c>
      <c r="F8" s="89">
        <v>45349.080907841242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6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12</v>
      </c>
      <c r="B10" s="2" t="s">
        <v>13</v>
      </c>
      <c r="C10"/>
      <c r="D10" s="136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76</v>
      </c>
      <c r="C11" t="s">
        <v>140</v>
      </c>
      <c r="D11" s="135">
        <v>3.2</v>
      </c>
      <c r="E11" s="112">
        <v>23518.37089098131</v>
      </c>
      <c r="F11" s="89">
        <v>0</v>
      </c>
      <c r="G11" s="118">
        <v>23518.37089098131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77</v>
      </c>
      <c r="C12" t="s">
        <v>139</v>
      </c>
      <c r="D12" s="135">
        <v>4</v>
      </c>
      <c r="E12" s="112">
        <v>40569.189786942727</v>
      </c>
      <c r="F12" s="89">
        <v>0</v>
      </c>
      <c r="G12" s="118">
        <v>40569.189786942727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78</v>
      </c>
      <c r="C13" t="s">
        <v>79</v>
      </c>
      <c r="D13" s="135">
        <v>6.0133333333333336</v>
      </c>
      <c r="E13" s="112">
        <v>42043.15287123985</v>
      </c>
      <c r="F13" s="89">
        <v>0</v>
      </c>
      <c r="G13" s="118">
        <v>0</v>
      </c>
      <c r="H13" s="118">
        <v>15010.38245847538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27032.770412764468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80</v>
      </c>
      <c r="C14" t="s">
        <v>81</v>
      </c>
      <c r="D14" s="135">
        <v>1</v>
      </c>
      <c r="E14" s="112">
        <v>12085.829485643184</v>
      </c>
      <c r="F14" s="89">
        <v>0</v>
      </c>
      <c r="G14" s="118">
        <v>0</v>
      </c>
      <c r="H14" s="118">
        <v>0</v>
      </c>
      <c r="I14" s="118">
        <v>0</v>
      </c>
      <c r="J14" s="119">
        <v>12085.829485643184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80</v>
      </c>
      <c r="C15" t="s">
        <v>143</v>
      </c>
      <c r="D15" s="135">
        <v>0</v>
      </c>
      <c r="E15" s="112">
        <v>0</v>
      </c>
      <c r="F15" s="89">
        <v>0</v>
      </c>
      <c r="G15" s="118">
        <v>0</v>
      </c>
      <c r="H15" s="118">
        <v>0</v>
      </c>
      <c r="I15" s="118">
        <v>0</v>
      </c>
      <c r="J15" s="119">
        <v>0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82</v>
      </c>
      <c r="C16" t="s">
        <v>83</v>
      </c>
      <c r="D16" s="135">
        <v>4.5333333333333332</v>
      </c>
      <c r="E16" s="112">
        <v>24547.885901636349</v>
      </c>
      <c r="F16" s="89">
        <v>0</v>
      </c>
      <c r="G16" s="118">
        <v>0</v>
      </c>
      <c r="H16" s="118">
        <v>0</v>
      </c>
      <c r="I16" s="118">
        <v>1381.7042898451512</v>
      </c>
      <c r="J16" s="119">
        <v>0</v>
      </c>
      <c r="K16" s="120">
        <v>4861.5521309366395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18304.629480854561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87</v>
      </c>
      <c r="C17" t="s">
        <v>88</v>
      </c>
      <c r="D17" s="135">
        <v>7</v>
      </c>
      <c r="E17" s="112">
        <v>69738.50257256256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69738.50257256256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96</v>
      </c>
      <c r="C18" t="s">
        <v>95</v>
      </c>
      <c r="D18" s="135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96</v>
      </c>
      <c r="C19" t="s">
        <v>123</v>
      </c>
      <c r="D19" s="137">
        <v>3.8333333333333335</v>
      </c>
      <c r="E19" s="112">
        <v>46485.529964205176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46485.529964205176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103</v>
      </c>
      <c r="C20" t="s">
        <v>104</v>
      </c>
      <c r="D20" s="137">
        <v>1</v>
      </c>
      <c r="E20" s="112">
        <v>14551.991988794674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14551.991988794674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103</v>
      </c>
      <c r="C21" t="s">
        <v>110</v>
      </c>
      <c r="D21" s="137">
        <v>0.32</v>
      </c>
      <c r="E21" s="112">
        <v>2822.2045069177534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2822.2045069177534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103</v>
      </c>
      <c r="C22" t="s">
        <v>111</v>
      </c>
      <c r="D22" s="137">
        <v>0.32</v>
      </c>
      <c r="E22" s="112">
        <v>2090.5218569761173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2090.5218569761173</v>
      </c>
      <c r="AO22" s="121">
        <v>0</v>
      </c>
    </row>
    <row r="23" spans="1:41" s="25" customFormat="1" x14ac:dyDescent="0.35">
      <c r="B23" s="25" t="s">
        <v>144</v>
      </c>
      <c r="C23" t="s">
        <v>144</v>
      </c>
      <c r="D23" s="137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145</v>
      </c>
      <c r="C24" t="s">
        <v>145</v>
      </c>
      <c r="D24" s="137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103</v>
      </c>
      <c r="C25" s="95" t="s">
        <v>141</v>
      </c>
      <c r="D25" s="137">
        <v>0.32666666666666666</v>
      </c>
      <c r="E25" s="112">
        <v>2507.5374149041636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2507.5374149041636</v>
      </c>
      <c r="Y25" s="138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8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8">
        <v>0</v>
      </c>
    </row>
    <row r="26" spans="1:41" x14ac:dyDescent="0.3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339480.0858475946</v>
      </c>
      <c r="F27" s="30">
        <f>SUM(F7:F25)</f>
        <v>58519.368606790747</v>
      </c>
      <c r="G27" s="37">
        <f t="shared" ref="G27:AO27" si="0">SUM(G7:G25)</f>
        <v>64087.560677924033</v>
      </c>
      <c r="H27" s="37">
        <f t="shared" si="0"/>
        <v>15010.38245847538</v>
      </c>
      <c r="I27" s="37">
        <f t="shared" si="0"/>
        <v>1381.7042898451512</v>
      </c>
      <c r="J27" s="38">
        <f t="shared" si="0"/>
        <v>12085.829485643184</v>
      </c>
      <c r="K27" s="26">
        <f t="shared" si="0"/>
        <v>74600.054703499205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27032.770412764468</v>
      </c>
      <c r="S27" s="26">
        <f t="shared" si="0"/>
        <v>0</v>
      </c>
      <c r="T27" s="26">
        <f t="shared" si="0"/>
        <v>18304.629480854561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2507.5374149041636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14551.991988794674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49307.734471122931</v>
      </c>
      <c r="AL27" s="26">
        <f t="shared" si="0"/>
        <v>0</v>
      </c>
      <c r="AM27" s="26">
        <f t="shared" si="0"/>
        <v>0</v>
      </c>
      <c r="AN27" s="26">
        <f t="shared" si="0"/>
        <v>2090.5218569761173</v>
      </c>
      <c r="AO27" s="26">
        <f t="shared" si="0"/>
        <v>0</v>
      </c>
    </row>
    <row r="28" spans="1:41" s="2" customFormat="1" x14ac:dyDescent="0.3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118818.03004665812</v>
      </c>
      <c r="F29" s="30">
        <v>20481.779012376759</v>
      </c>
      <c r="G29" s="30">
        <v>22430.646237273409</v>
      </c>
      <c r="H29" s="30">
        <v>5253.6338604663824</v>
      </c>
      <c r="I29" s="30">
        <v>483.59650144580286</v>
      </c>
      <c r="J29" s="30">
        <v>4230.0403199751145</v>
      </c>
      <c r="K29" s="30">
        <v>26110.019146224717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9461.4696444675628</v>
      </c>
      <c r="S29" s="30">
        <v>0</v>
      </c>
      <c r="T29" s="30">
        <v>6406.6203182990957</v>
      </c>
      <c r="U29" s="30">
        <v>0</v>
      </c>
      <c r="V29" s="30">
        <v>0</v>
      </c>
      <c r="W29" s="30">
        <v>0</v>
      </c>
      <c r="X29" s="30">
        <v>877.63809521645726</v>
      </c>
      <c r="Y29" s="30">
        <v>0</v>
      </c>
      <c r="Z29" s="30">
        <v>0</v>
      </c>
      <c r="AA29" s="30">
        <v>0</v>
      </c>
      <c r="AB29" s="30">
        <v>0</v>
      </c>
      <c r="AC29" s="30">
        <v>5093.1971960781357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17257.707064893024</v>
      </c>
      <c r="AL29" s="30">
        <v>0</v>
      </c>
      <c r="AM29" s="30">
        <v>0</v>
      </c>
      <c r="AN29" s="30">
        <v>731.68264994164099</v>
      </c>
      <c r="AO29" s="30">
        <v>0</v>
      </c>
    </row>
    <row r="30" spans="1:41" s="2" customFormat="1" x14ac:dyDescent="0.3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120</v>
      </c>
      <c r="C32" s="95">
        <v>1</v>
      </c>
      <c r="D32" s="95">
        <v>1</v>
      </c>
      <c r="E32" s="102">
        <f>SUM(F32:AO32)</f>
        <v>2000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2000</v>
      </c>
      <c r="R32" s="106">
        <v>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35">
      <c r="B33" s="95" t="s">
        <v>89</v>
      </c>
      <c r="C33" s="95">
        <v>1</v>
      </c>
      <c r="D33" s="95">
        <v>1</v>
      </c>
      <c r="E33" s="102">
        <f>SUM(F33:AO33)</f>
        <v>1392095.1997002265</v>
      </c>
      <c r="F33" s="103">
        <v>0</v>
      </c>
      <c r="G33" s="147">
        <v>0</v>
      </c>
      <c r="H33" s="147">
        <v>0</v>
      </c>
      <c r="I33" s="147">
        <v>0</v>
      </c>
      <c r="J33" s="148">
        <v>0</v>
      </c>
      <c r="K33" s="149">
        <v>126966.53840728378</v>
      </c>
      <c r="L33" s="106">
        <v>0</v>
      </c>
      <c r="M33" s="106">
        <v>0</v>
      </c>
      <c r="N33" s="106">
        <v>4006.8335592042199</v>
      </c>
      <c r="O33" s="106">
        <v>0</v>
      </c>
      <c r="P33" s="106">
        <v>0</v>
      </c>
      <c r="Q33" s="106">
        <v>8362.0874279044601</v>
      </c>
      <c r="R33" s="106">
        <v>1252759.740305834</v>
      </c>
      <c r="S33" s="106">
        <v>0</v>
      </c>
      <c r="T33" s="107">
        <v>0</v>
      </c>
      <c r="U33" s="103">
        <v>0</v>
      </c>
      <c r="V33" s="103">
        <v>0</v>
      </c>
      <c r="W33" s="106">
        <v>0</v>
      </c>
      <c r="X33" s="103">
        <v>0</v>
      </c>
      <c r="Y33" s="138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8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8">
        <v>0</v>
      </c>
    </row>
    <row r="34" spans="1:41" ht="29.15" customHeight="1" x14ac:dyDescent="0.35">
      <c r="E34" s="86"/>
      <c r="F34" s="154"/>
      <c r="G34" s="155"/>
      <c r="H34" s="155"/>
      <c r="I34" s="155"/>
      <c r="J34" s="155"/>
      <c r="K34" s="156"/>
      <c r="L34" s="157"/>
      <c r="M34" s="157"/>
      <c r="N34" s="157"/>
      <c r="O34" s="157"/>
      <c r="P34" s="157"/>
      <c r="Q34" s="157"/>
      <c r="R34" s="157"/>
      <c r="S34" s="157"/>
      <c r="T34" s="157"/>
      <c r="U34" s="158" t="s">
        <v>121</v>
      </c>
      <c r="V34" s="159"/>
      <c r="W34" s="159"/>
      <c r="X34" s="159"/>
      <c r="Y34" s="156"/>
      <c r="Z34" s="157" t="s">
        <v>121</v>
      </c>
      <c r="AA34" s="157"/>
      <c r="AB34" s="157"/>
      <c r="AC34" s="157"/>
      <c r="AD34" s="157"/>
      <c r="AE34" s="157"/>
      <c r="AF34" s="157" t="s">
        <v>121</v>
      </c>
      <c r="AG34" s="157"/>
      <c r="AH34" s="157"/>
      <c r="AI34" s="157"/>
      <c r="AJ34" s="157" t="s">
        <v>121</v>
      </c>
      <c r="AK34" s="157"/>
      <c r="AL34" s="157"/>
      <c r="AM34" s="157"/>
      <c r="AN34" s="157"/>
      <c r="AO34" s="157"/>
    </row>
    <row r="35" spans="1:41" x14ac:dyDescent="0.3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85">
        <f>SUM(E32:E33)</f>
        <v>1394095.1997002265</v>
      </c>
      <c r="F36" s="27">
        <f>SUM(F32:F33)</f>
        <v>0</v>
      </c>
      <c r="G36" s="37"/>
      <c r="H36" s="37"/>
      <c r="I36" s="37"/>
      <c r="J36" s="38"/>
      <c r="K36" s="29">
        <f>SUM(K32:K33)</f>
        <v>126966.53840728378</v>
      </c>
      <c r="L36" s="40">
        <f t="shared" ref="L36:Y36" si="1">SUM(L32:L33)</f>
        <v>0</v>
      </c>
      <c r="M36" s="40">
        <f t="shared" si="1"/>
        <v>0</v>
      </c>
      <c r="N36" s="40">
        <f t="shared" si="1"/>
        <v>4006.8335592042199</v>
      </c>
      <c r="O36" s="40">
        <f t="shared" si="1"/>
        <v>0</v>
      </c>
      <c r="P36" s="40">
        <f t="shared" si="1"/>
        <v>0</v>
      </c>
      <c r="Q36" s="40">
        <f t="shared" si="1"/>
        <v>10362.08742790446</v>
      </c>
      <c r="R36" s="40"/>
      <c r="S36" s="40">
        <f t="shared" si="1"/>
        <v>0</v>
      </c>
      <c r="T36" s="41">
        <f t="shared" si="1"/>
        <v>0</v>
      </c>
      <c r="U36" s="29">
        <f t="shared" si="1"/>
        <v>0</v>
      </c>
      <c r="V36" s="40">
        <f t="shared" si="1"/>
        <v>0</v>
      </c>
      <c r="W36" s="40">
        <f t="shared" si="1"/>
        <v>0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0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0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0</v>
      </c>
      <c r="AO36" s="41">
        <f t="shared" si="3"/>
        <v>0</v>
      </c>
    </row>
    <row r="37" spans="1:41" x14ac:dyDescent="0.3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21</v>
      </c>
      <c r="E38" s="102">
        <f>SUM(F38:AO38)</f>
        <v>2754</v>
      </c>
      <c r="F38" s="132">
        <v>2754</v>
      </c>
      <c r="G38" s="132">
        <v>0</v>
      </c>
      <c r="H38" s="132">
        <v>0</v>
      </c>
      <c r="I38" s="132">
        <v>0</v>
      </c>
      <c r="J38" s="133">
        <v>0</v>
      </c>
      <c r="K38" s="132">
        <v>0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0</v>
      </c>
      <c r="S38" s="132">
        <v>0</v>
      </c>
      <c r="T38" s="133">
        <v>0</v>
      </c>
      <c r="U38" s="132">
        <v>0</v>
      </c>
      <c r="V38" s="132">
        <v>0</v>
      </c>
      <c r="W38" s="132">
        <v>0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0</v>
      </c>
      <c r="AD38" s="132">
        <v>0</v>
      </c>
      <c r="AE38" s="132">
        <v>0</v>
      </c>
      <c r="AF38" s="132">
        <v>0</v>
      </c>
      <c r="AG38" s="132">
        <v>0</v>
      </c>
      <c r="AH38" s="132">
        <v>0</v>
      </c>
      <c r="AI38" s="133">
        <v>0</v>
      </c>
      <c r="AJ38" s="108">
        <v>0</v>
      </c>
      <c r="AK38" s="109">
        <v>0</v>
      </c>
      <c r="AL38" s="132">
        <v>0</v>
      </c>
      <c r="AM38" s="132">
        <v>0</v>
      </c>
      <c r="AN38" s="132">
        <v>0</v>
      </c>
      <c r="AO38" s="133">
        <v>0</v>
      </c>
    </row>
    <row r="39" spans="1:41" s="95" customFormat="1" x14ac:dyDescent="0.35">
      <c r="B39" s="95" t="s">
        <v>22</v>
      </c>
      <c r="E39" s="102">
        <f>SUM(F39:AO39)</f>
        <v>5508</v>
      </c>
      <c r="F39" s="132">
        <v>0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0</v>
      </c>
      <c r="S39" s="132">
        <v>0</v>
      </c>
      <c r="T39" s="133">
        <v>2754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2754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0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3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85">
        <f>SUM(E38:E39)</f>
        <v>8262</v>
      </c>
      <c r="F41" s="29">
        <f t="shared" ref="F41:N41" si="4">SUM(F38:F39)</f>
        <v>2754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0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0</v>
      </c>
      <c r="T41" s="64">
        <f t="shared" si="5"/>
        <v>2754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2754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0</v>
      </c>
      <c r="AI41" s="64">
        <f t="shared" si="7"/>
        <v>0</v>
      </c>
      <c r="AJ41" s="29">
        <f t="shared" si="7"/>
        <v>0</v>
      </c>
      <c r="AK41" s="29">
        <f t="shared" si="7"/>
        <v>0</v>
      </c>
      <c r="AL41" s="29">
        <f t="shared" si="7"/>
        <v>0</v>
      </c>
      <c r="AM41" s="29">
        <f t="shared" si="7"/>
        <v>0</v>
      </c>
      <c r="AN41" s="29">
        <f t="shared" si="7"/>
        <v>0</v>
      </c>
      <c r="AO41" s="64">
        <f t="shared" si="7"/>
        <v>0</v>
      </c>
    </row>
    <row r="42" spans="1:41" x14ac:dyDescent="0.3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3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35</v>
      </c>
      <c r="E47" s="102">
        <f>SUM(F47:AO47)</f>
        <v>12699</v>
      </c>
      <c r="F47" s="89">
        <v>11934</v>
      </c>
      <c r="G47" s="118">
        <v>0</v>
      </c>
      <c r="H47" s="118">
        <v>0</v>
      </c>
      <c r="I47" s="118">
        <v>0</v>
      </c>
      <c r="J47" s="119">
        <v>0</v>
      </c>
      <c r="K47" s="31">
        <v>0</v>
      </c>
      <c r="L47" s="128">
        <v>0</v>
      </c>
      <c r="M47" s="128">
        <v>0</v>
      </c>
      <c r="N47" s="128">
        <v>0</v>
      </c>
      <c r="O47" s="128">
        <v>0</v>
      </c>
      <c r="P47" s="128">
        <v>0</v>
      </c>
      <c r="Q47" s="128">
        <v>0</v>
      </c>
      <c r="R47" s="128">
        <v>0</v>
      </c>
      <c r="S47" s="128">
        <v>0</v>
      </c>
      <c r="T47" s="131">
        <v>0</v>
      </c>
      <c r="U47" s="31">
        <v>0</v>
      </c>
      <c r="V47" s="120">
        <v>0</v>
      </c>
      <c r="W47" s="120">
        <v>0</v>
      </c>
      <c r="X47" s="120">
        <v>0</v>
      </c>
      <c r="Y47" s="121">
        <v>0</v>
      </c>
      <c r="Z47" s="118">
        <v>0</v>
      </c>
      <c r="AA47" s="120">
        <v>382.5</v>
      </c>
      <c r="AB47" s="120">
        <v>0</v>
      </c>
      <c r="AC47" s="120">
        <v>382.5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1">
        <v>0</v>
      </c>
      <c r="AJ47" s="120">
        <v>0</v>
      </c>
      <c r="AK47" s="31">
        <v>0</v>
      </c>
      <c r="AL47" s="120">
        <v>0</v>
      </c>
      <c r="AM47" s="120">
        <v>0</v>
      </c>
      <c r="AN47" s="120">
        <v>0</v>
      </c>
      <c r="AO47" s="121">
        <v>0</v>
      </c>
    </row>
    <row r="48" spans="1:41" x14ac:dyDescent="0.3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3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3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3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3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85">
        <f>SUM(E47:E51)</f>
        <v>12699</v>
      </c>
      <c r="F53" s="30">
        <f>SUM(F47:F51)</f>
        <v>11934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0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0</v>
      </c>
      <c r="R53" s="46"/>
      <c r="S53" s="46">
        <f t="shared" si="14"/>
        <v>0</v>
      </c>
      <c r="T53" s="36">
        <f t="shared" si="14"/>
        <v>0</v>
      </c>
      <c r="U53" s="30">
        <f t="shared" si="14"/>
        <v>0</v>
      </c>
      <c r="V53" s="46">
        <f t="shared" si="14"/>
        <v>0</v>
      </c>
      <c r="W53" s="46">
        <f t="shared" si="14"/>
        <v>0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382.5</v>
      </c>
      <c r="AB53" s="46">
        <f t="shared" si="15"/>
        <v>0</v>
      </c>
      <c r="AC53" s="46">
        <f t="shared" si="15"/>
        <v>382.5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0</v>
      </c>
      <c r="AK53" s="46">
        <f t="shared" si="16"/>
        <v>0</v>
      </c>
      <c r="AL53" s="46">
        <f t="shared" si="16"/>
        <v>0</v>
      </c>
      <c r="AM53" s="46">
        <f t="shared" si="16"/>
        <v>0</v>
      </c>
      <c r="AN53" s="46">
        <f t="shared" si="16"/>
        <v>0</v>
      </c>
      <c r="AO53" s="36">
        <f t="shared" si="16"/>
        <v>0</v>
      </c>
    </row>
    <row r="54" spans="1:41" x14ac:dyDescent="0.3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3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43</v>
      </c>
      <c r="C66" s="152" t="s">
        <v>121</v>
      </c>
      <c r="D66" s="153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97</v>
      </c>
      <c r="E67" s="102">
        <f>SUM(F67:AO67)</f>
        <v>62818.637355806408</v>
      </c>
      <c r="F67" s="108">
        <v>0</v>
      </c>
      <c r="G67" s="103">
        <v>0</v>
      </c>
      <c r="H67" s="103">
        <v>0</v>
      </c>
      <c r="I67" s="103">
        <v>0</v>
      </c>
      <c r="J67" s="138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8">
        <v>0</v>
      </c>
      <c r="U67" s="108">
        <v>0</v>
      </c>
      <c r="V67" s="103">
        <v>0</v>
      </c>
      <c r="W67" s="106">
        <v>0</v>
      </c>
      <c r="X67" s="103">
        <v>0</v>
      </c>
      <c r="Y67" s="138">
        <v>0</v>
      </c>
      <c r="Z67" s="134">
        <v>56851.137355806408</v>
      </c>
      <c r="AA67" s="132">
        <v>0</v>
      </c>
      <c r="AB67" s="132">
        <v>0</v>
      </c>
      <c r="AC67" s="132">
        <v>2790</v>
      </c>
      <c r="AD67" s="132">
        <v>0</v>
      </c>
      <c r="AE67" s="132">
        <v>3177.5</v>
      </c>
      <c r="AF67" s="103">
        <v>0</v>
      </c>
      <c r="AG67" s="103">
        <v>0</v>
      </c>
      <c r="AH67" s="103">
        <v>0</v>
      </c>
      <c r="AI67" s="138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8">
        <v>0</v>
      </c>
    </row>
    <row r="68" spans="1:41" s="95" customFormat="1" x14ac:dyDescent="0.35">
      <c r="B68" s="95" t="s">
        <v>84</v>
      </c>
      <c r="E68" s="102">
        <f t="shared" ref="E68:E70" si="22">SUM(F68:AO68)</f>
        <v>17924.578637607789</v>
      </c>
      <c r="F68" s="108">
        <v>11564.2442823276</v>
      </c>
      <c r="G68" s="103">
        <v>0</v>
      </c>
      <c r="H68" s="103">
        <v>0</v>
      </c>
      <c r="I68" s="103">
        <v>0</v>
      </c>
      <c r="J68" s="138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8">
        <v>0</v>
      </c>
      <c r="U68" s="103">
        <v>0</v>
      </c>
      <c r="V68" s="103">
        <v>0</v>
      </c>
      <c r="W68" s="103">
        <v>0</v>
      </c>
      <c r="X68" s="103">
        <v>0</v>
      </c>
      <c r="Y68" s="138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8">
        <v>0</v>
      </c>
      <c r="AJ68" s="103">
        <v>0</v>
      </c>
      <c r="AK68" s="103">
        <v>6360.3343552801898</v>
      </c>
      <c r="AL68" s="103">
        <v>0</v>
      </c>
      <c r="AM68" s="103">
        <v>0</v>
      </c>
      <c r="AN68" s="103">
        <v>0</v>
      </c>
      <c r="AO68" s="138">
        <v>0</v>
      </c>
    </row>
    <row r="69" spans="1:41" s="95" customFormat="1" x14ac:dyDescent="0.35">
      <c r="B69" s="95" t="s">
        <v>85</v>
      </c>
      <c r="E69" s="102">
        <f t="shared" si="22"/>
        <v>143503.3528141432</v>
      </c>
      <c r="F69" s="108">
        <v>0</v>
      </c>
      <c r="G69" s="103">
        <v>0</v>
      </c>
      <c r="H69" s="103">
        <v>0</v>
      </c>
      <c r="I69" s="103">
        <v>0</v>
      </c>
      <c r="J69" s="138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8">
        <v>0</v>
      </c>
      <c r="U69" s="103">
        <v>0</v>
      </c>
      <c r="V69" s="103">
        <v>0</v>
      </c>
      <c r="W69" s="103">
        <v>0</v>
      </c>
      <c r="X69" s="103">
        <v>0</v>
      </c>
      <c r="Y69" s="138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140821.3528141432</v>
      </c>
      <c r="AI69" s="138">
        <v>2682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8">
        <v>0</v>
      </c>
    </row>
    <row r="70" spans="1:41" s="95" customFormat="1" x14ac:dyDescent="0.35">
      <c r="B70" s="95" t="s">
        <v>86</v>
      </c>
      <c r="E70" s="102">
        <f t="shared" si="22"/>
        <v>43418.206882962157</v>
      </c>
      <c r="F70" s="108">
        <v>13801.5795695907</v>
      </c>
      <c r="G70" s="103">
        <v>0</v>
      </c>
      <c r="H70" s="103">
        <v>0</v>
      </c>
      <c r="I70" s="103">
        <v>0</v>
      </c>
      <c r="J70" s="138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8">
        <v>0</v>
      </c>
      <c r="U70" s="103">
        <v>0</v>
      </c>
      <c r="V70" s="103">
        <v>0</v>
      </c>
      <c r="W70" s="103">
        <v>0</v>
      </c>
      <c r="X70" s="103">
        <v>0</v>
      </c>
      <c r="Y70" s="138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8">
        <v>0</v>
      </c>
      <c r="AJ70" s="103">
        <v>22629.382350894899</v>
      </c>
      <c r="AK70" s="103">
        <v>0</v>
      </c>
      <c r="AL70" s="103">
        <v>0</v>
      </c>
      <c r="AM70" s="103">
        <v>0</v>
      </c>
      <c r="AN70" s="103">
        <v>0</v>
      </c>
      <c r="AO70" s="138">
        <v>6987.2449624765604</v>
      </c>
    </row>
    <row r="71" spans="1:41" x14ac:dyDescent="0.3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85">
        <f>SUM(E67:E70)</f>
        <v>267664.77569051954</v>
      </c>
      <c r="F72" s="29">
        <f>SUM(F67:F70)</f>
        <v>25365.8238519183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56851.137355806408</v>
      </c>
      <c r="AA72" s="29">
        <f t="shared" si="23"/>
        <v>0</v>
      </c>
      <c r="AB72" s="29">
        <f t="shared" si="23"/>
        <v>0</v>
      </c>
      <c r="AC72" s="29">
        <f t="shared" si="23"/>
        <v>2790</v>
      </c>
      <c r="AD72" s="29">
        <f t="shared" si="23"/>
        <v>0</v>
      </c>
      <c r="AE72" s="29">
        <f t="shared" si="23"/>
        <v>3177.5</v>
      </c>
      <c r="AF72" s="29">
        <f t="shared" si="23"/>
        <v>0</v>
      </c>
      <c r="AG72" s="29">
        <f t="shared" si="23"/>
        <v>0</v>
      </c>
      <c r="AH72" s="29">
        <f t="shared" si="23"/>
        <v>140821.3528141432</v>
      </c>
      <c r="AI72" s="29">
        <f t="shared" si="23"/>
        <v>2682</v>
      </c>
      <c r="AJ72" s="29">
        <f t="shared" si="23"/>
        <v>22629.382350894899</v>
      </c>
      <c r="AK72" s="29">
        <f t="shared" si="23"/>
        <v>6360.3343552801898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6987.2449624765604</v>
      </c>
    </row>
    <row r="73" spans="1:41" x14ac:dyDescent="0.35">
      <c r="B73" t="s">
        <v>45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33">
        <f>SUM(E78,E72,E65,E53,E45,E41,E36,E29,E27)</f>
        <v>2141019.0912849987</v>
      </c>
      <c r="F80" s="33">
        <f>SUM(F78,F72,F65,F53,F45,F41,F36,F29,F27)</f>
        <v>119054.9714710858</v>
      </c>
      <c r="G80" s="33">
        <f t="shared" ref="G80:K80" si="24">SUM(G78,G72,G65,G53,G45,G41,G36,G29,G27)</f>
        <v>86518.206915197443</v>
      </c>
      <c r="H80" s="33">
        <f t="shared" si="24"/>
        <v>20264.016318941762</v>
      </c>
      <c r="I80" s="33">
        <f t="shared" si="24"/>
        <v>1865.3007912909541</v>
      </c>
      <c r="J80" s="67">
        <f t="shared" si="24"/>
        <v>16315.869805618298</v>
      </c>
      <c r="K80" s="33">
        <f t="shared" si="24"/>
        <v>227676.61225700768</v>
      </c>
      <c r="L80" s="33">
        <f t="shared" ref="L80:Y80" si="25">SUM(L78,L72,L65,L53,L45,L41,L36,L29,L27)</f>
        <v>0</v>
      </c>
      <c r="M80" s="33">
        <f t="shared" si="25"/>
        <v>0</v>
      </c>
      <c r="N80" s="33">
        <f t="shared" si="25"/>
        <v>4006.8335592042199</v>
      </c>
      <c r="O80" s="33">
        <f t="shared" si="25"/>
        <v>0</v>
      </c>
      <c r="P80" s="33">
        <f t="shared" si="25"/>
        <v>0</v>
      </c>
      <c r="Q80" s="33">
        <f t="shared" si="25"/>
        <v>10362.08742790446</v>
      </c>
      <c r="R80" s="33"/>
      <c r="S80" s="33">
        <f t="shared" si="25"/>
        <v>0</v>
      </c>
      <c r="T80" s="67">
        <f t="shared" si="25"/>
        <v>27465.249799153658</v>
      </c>
      <c r="U80" s="33">
        <f>SUM(U78,U72,U65,U53,U45,U41,U36,U29,U27)</f>
        <v>0</v>
      </c>
      <c r="V80" s="33">
        <f t="shared" si="25"/>
        <v>0</v>
      </c>
      <c r="W80" s="33">
        <f t="shared" si="25"/>
        <v>0</v>
      </c>
      <c r="X80" s="33">
        <f t="shared" si="25"/>
        <v>3385.1755101206209</v>
      </c>
      <c r="Y80" s="67">
        <f t="shared" si="25"/>
        <v>0</v>
      </c>
      <c r="Z80" s="59">
        <f t="shared" ref="Z80:AE80" si="26">SUM(Z78,Z72,Z65,Z53,Z45,Z41,Z36,Z29,Z27)</f>
        <v>56851.137355806408</v>
      </c>
      <c r="AA80" s="33">
        <f t="shared" si="26"/>
        <v>382.5</v>
      </c>
      <c r="AB80" s="33">
        <f t="shared" si="26"/>
        <v>0</v>
      </c>
      <c r="AC80" s="33">
        <f t="shared" si="26"/>
        <v>25571.689184872812</v>
      </c>
      <c r="AD80" s="33">
        <f t="shared" si="26"/>
        <v>0</v>
      </c>
      <c r="AE80" s="33">
        <f t="shared" si="26"/>
        <v>3177.5</v>
      </c>
      <c r="AF80" s="33">
        <f t="shared" ref="AF80:AO80" si="27">SUM(AF78,AF72,AF65,AF53,AF45,AF41,AF36,AF29,AF27)</f>
        <v>0</v>
      </c>
      <c r="AG80" s="33">
        <f t="shared" si="27"/>
        <v>0</v>
      </c>
      <c r="AH80" s="33">
        <f t="shared" si="27"/>
        <v>140821.3528141432</v>
      </c>
      <c r="AI80" s="67">
        <f t="shared" si="27"/>
        <v>2682</v>
      </c>
      <c r="AJ80" s="33">
        <f t="shared" si="27"/>
        <v>22629.382350894899</v>
      </c>
      <c r="AK80" s="33">
        <f t="shared" si="27"/>
        <v>72925.775891296144</v>
      </c>
      <c r="AL80" s="33">
        <f t="shared" si="27"/>
        <v>0</v>
      </c>
      <c r="AM80" s="33">
        <f t="shared" si="27"/>
        <v>0</v>
      </c>
      <c r="AN80" s="33">
        <f t="shared" si="27"/>
        <v>2822.2045069177584</v>
      </c>
      <c r="AO80" s="67">
        <f t="shared" si="27"/>
        <v>6987.2449624765604</v>
      </c>
    </row>
    <row r="81" spans="1:41" x14ac:dyDescent="0.3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51</v>
      </c>
      <c r="E82" s="102">
        <f t="shared" ref="E82" si="28">SUM(F82:AO82)</f>
        <v>242898.00142395395</v>
      </c>
      <c r="F82" s="108">
        <v>41870.608238158777</v>
      </c>
      <c r="G82" s="106">
        <v>45854.649665054647</v>
      </c>
      <c r="H82" s="106">
        <v>10739.928649039135</v>
      </c>
      <c r="I82" s="106">
        <v>988.60941938420569</v>
      </c>
      <c r="J82" s="107">
        <v>8647.4109969776982</v>
      </c>
      <c r="K82" s="139">
        <v>53376.339140353681</v>
      </c>
      <c r="L82" s="140">
        <v>0</v>
      </c>
      <c r="M82" s="140">
        <v>0</v>
      </c>
      <c r="N82" s="140">
        <v>0</v>
      </c>
      <c r="O82" s="140">
        <v>0</v>
      </c>
      <c r="P82" s="140">
        <v>0</v>
      </c>
      <c r="Q82" s="139">
        <v>0</v>
      </c>
      <c r="R82" s="139">
        <v>19341.947230332979</v>
      </c>
      <c r="S82" s="139">
        <v>0</v>
      </c>
      <c r="T82" s="139">
        <v>13096.962393551439</v>
      </c>
      <c r="U82" s="141">
        <v>0</v>
      </c>
      <c r="V82" s="142">
        <v>0</v>
      </c>
      <c r="W82" s="141">
        <v>0</v>
      </c>
      <c r="X82" s="142">
        <v>1794.1430203639291</v>
      </c>
      <c r="Y82" s="142">
        <v>0</v>
      </c>
      <c r="Z82" s="143">
        <v>0</v>
      </c>
      <c r="AA82" s="143">
        <v>0</v>
      </c>
      <c r="AB82" s="143">
        <v>0</v>
      </c>
      <c r="AC82" s="143">
        <v>10411.950267982591</v>
      </c>
      <c r="AD82" s="143">
        <v>0</v>
      </c>
      <c r="AE82" s="144">
        <v>0</v>
      </c>
      <c r="AF82" s="142">
        <v>0</v>
      </c>
      <c r="AG82" s="145">
        <v>0</v>
      </c>
      <c r="AH82" s="145">
        <v>0</v>
      </c>
      <c r="AI82" s="145">
        <v>0</v>
      </c>
      <c r="AJ82" s="146">
        <v>0</v>
      </c>
      <c r="AK82" s="143">
        <v>35279.684014088452</v>
      </c>
      <c r="AL82" s="143">
        <v>0</v>
      </c>
      <c r="AM82" s="143">
        <v>0</v>
      </c>
      <c r="AN82" s="143">
        <v>1495.768388666412</v>
      </c>
      <c r="AO82" s="143">
        <v>0</v>
      </c>
    </row>
    <row r="83" spans="1:41" x14ac:dyDescent="0.35">
      <c r="B83" t="s">
        <v>52</v>
      </c>
      <c r="E83" s="85">
        <f>SUM(F83:AO83)</f>
        <v>0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35">
      <c r="B84" s="5" t="s">
        <v>53</v>
      </c>
      <c r="C84" s="5"/>
      <c r="D84" s="5"/>
      <c r="E84" s="85">
        <f>E82</f>
        <v>242898.00142395395</v>
      </c>
      <c r="F84" s="89">
        <f>SUM(F82:F83)</f>
        <v>41870.608238158777</v>
      </c>
      <c r="G84" s="128">
        <f t="shared" ref="G84:AO84" si="29">SUM(G82:G83)</f>
        <v>45854.649665054647</v>
      </c>
      <c r="H84" s="128">
        <f t="shared" si="29"/>
        <v>10739.928649039135</v>
      </c>
      <c r="I84" s="128">
        <f t="shared" si="29"/>
        <v>988.60941938420569</v>
      </c>
      <c r="J84" s="131">
        <f t="shared" si="29"/>
        <v>8647.4109969776982</v>
      </c>
      <c r="K84" s="43">
        <f t="shared" si="29"/>
        <v>53376.339140353681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19341.947230332979</v>
      </c>
      <c r="S84" s="43">
        <f t="shared" si="29"/>
        <v>0</v>
      </c>
      <c r="T84" s="72">
        <f t="shared" si="29"/>
        <v>13096.962393551439</v>
      </c>
      <c r="U84" s="57">
        <f t="shared" si="29"/>
        <v>0</v>
      </c>
      <c r="V84" s="57">
        <f t="shared" si="29"/>
        <v>0</v>
      </c>
      <c r="W84" s="57">
        <f t="shared" si="29"/>
        <v>0</v>
      </c>
      <c r="X84" s="57">
        <f t="shared" si="29"/>
        <v>1794.1430203639291</v>
      </c>
      <c r="Y84" s="69">
        <f t="shared" si="29"/>
        <v>0</v>
      </c>
      <c r="Z84" s="52">
        <f t="shared" si="29"/>
        <v>0</v>
      </c>
      <c r="AA84" s="43">
        <f t="shared" si="29"/>
        <v>0</v>
      </c>
      <c r="AB84" s="43">
        <f t="shared" si="29"/>
        <v>0</v>
      </c>
      <c r="AC84" s="43">
        <f t="shared" si="29"/>
        <v>10411.950267982591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0</v>
      </c>
      <c r="AH84" s="57">
        <f t="shared" si="29"/>
        <v>0</v>
      </c>
      <c r="AI84" s="69">
        <f t="shared" si="29"/>
        <v>0</v>
      </c>
      <c r="AJ84" s="43">
        <f t="shared" si="29"/>
        <v>0</v>
      </c>
      <c r="AK84" s="43">
        <f t="shared" si="29"/>
        <v>35279.684014088452</v>
      </c>
      <c r="AL84" s="43">
        <f t="shared" si="29"/>
        <v>0</v>
      </c>
      <c r="AM84" s="43">
        <f t="shared" si="29"/>
        <v>0</v>
      </c>
      <c r="AN84" s="43">
        <f t="shared" si="29"/>
        <v>1495.768388666412</v>
      </c>
      <c r="AO84" s="72">
        <f t="shared" si="29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2383917.0927089527</v>
      </c>
      <c r="F87" s="78">
        <f>SUM(F84,F80)</f>
        <v>160925.57970924457</v>
      </c>
      <c r="G87" s="78">
        <f t="shared" ref="G87:AO87" si="30">SUM(G84,G80)</f>
        <v>132372.85658025209</v>
      </c>
      <c r="H87" s="78">
        <f t="shared" si="30"/>
        <v>31003.944967980897</v>
      </c>
      <c r="I87" s="78">
        <f t="shared" si="30"/>
        <v>2853.9102106751598</v>
      </c>
      <c r="J87" s="92">
        <f t="shared" si="30"/>
        <v>24963.280802595997</v>
      </c>
      <c r="K87" s="78">
        <f t="shared" si="30"/>
        <v>281052.95139736135</v>
      </c>
      <c r="L87" s="79">
        <f t="shared" si="30"/>
        <v>0</v>
      </c>
      <c r="M87" s="79">
        <f t="shared" si="30"/>
        <v>0</v>
      </c>
      <c r="N87" s="79">
        <f t="shared" si="30"/>
        <v>4006.8335592042199</v>
      </c>
      <c r="O87" s="79">
        <f t="shared" si="30"/>
        <v>0</v>
      </c>
      <c r="P87" s="79">
        <f t="shared" si="30"/>
        <v>0</v>
      </c>
      <c r="Q87" s="79">
        <f t="shared" si="30"/>
        <v>10362.08742790446</v>
      </c>
      <c r="R87" s="79">
        <f t="shared" si="30"/>
        <v>19341.947230332979</v>
      </c>
      <c r="S87" s="79">
        <f t="shared" si="30"/>
        <v>0</v>
      </c>
      <c r="T87" s="80">
        <f t="shared" si="30"/>
        <v>40562.212192705098</v>
      </c>
      <c r="U87" s="78">
        <f t="shared" si="30"/>
        <v>0</v>
      </c>
      <c r="V87" s="79">
        <f t="shared" si="30"/>
        <v>0</v>
      </c>
      <c r="W87" s="79">
        <f t="shared" si="30"/>
        <v>0</v>
      </c>
      <c r="X87" s="79">
        <f t="shared" si="30"/>
        <v>5179.3185304845501</v>
      </c>
      <c r="Y87" s="80">
        <f t="shared" si="30"/>
        <v>0</v>
      </c>
      <c r="Z87" s="78">
        <f t="shared" si="30"/>
        <v>56851.137355806408</v>
      </c>
      <c r="AA87" s="79">
        <f t="shared" si="30"/>
        <v>382.5</v>
      </c>
      <c r="AB87" s="79">
        <f t="shared" si="30"/>
        <v>0</v>
      </c>
      <c r="AC87" s="79">
        <f t="shared" si="30"/>
        <v>35983.639452855401</v>
      </c>
      <c r="AD87" s="79">
        <f t="shared" si="30"/>
        <v>0</v>
      </c>
      <c r="AE87" s="79">
        <f t="shared" si="30"/>
        <v>3177.5</v>
      </c>
      <c r="AF87" s="79">
        <f t="shared" si="30"/>
        <v>0</v>
      </c>
      <c r="AG87" s="79">
        <f t="shared" si="30"/>
        <v>0</v>
      </c>
      <c r="AH87" s="79">
        <f t="shared" si="30"/>
        <v>140821.3528141432</v>
      </c>
      <c r="AI87" s="79">
        <f t="shared" si="30"/>
        <v>2682</v>
      </c>
      <c r="AJ87" s="79">
        <f t="shared" si="30"/>
        <v>22629.382350894899</v>
      </c>
      <c r="AK87" s="79">
        <f t="shared" si="30"/>
        <v>108205.4599053846</v>
      </c>
      <c r="AL87" s="79">
        <f t="shared" si="30"/>
        <v>0</v>
      </c>
      <c r="AM87" s="79">
        <f t="shared" si="30"/>
        <v>0</v>
      </c>
      <c r="AN87" s="79">
        <f t="shared" si="30"/>
        <v>4317.9728955841701</v>
      </c>
      <c r="AO87" s="80">
        <f t="shared" si="30"/>
        <v>6987.2449624765604</v>
      </c>
    </row>
    <row r="89" spans="1:41" x14ac:dyDescent="0.35">
      <c r="E89" s="24"/>
    </row>
    <row r="91" spans="1:41" x14ac:dyDescent="0.35">
      <c r="D91" s="24"/>
      <c r="E91" s="94"/>
      <c r="F91" s="24"/>
      <c r="G91" s="94"/>
    </row>
    <row r="92" spans="1:41" x14ac:dyDescent="0.35">
      <c r="B92" s="150"/>
      <c r="D92" s="24"/>
      <c r="E92" s="24"/>
      <c r="F92" s="24"/>
    </row>
    <row r="93" spans="1:41" x14ac:dyDescent="0.35">
      <c r="L93" s="94"/>
      <c r="N93" s="151"/>
    </row>
    <row r="94" spans="1:41" x14ac:dyDescent="0.35">
      <c r="L94" s="94"/>
      <c r="N94" s="151"/>
    </row>
    <row r="95" spans="1:41" x14ac:dyDescent="0.35">
      <c r="L95" s="94"/>
      <c r="N95" s="151"/>
    </row>
    <row r="96" spans="1:41" x14ac:dyDescent="0.35">
      <c r="L96" s="94"/>
      <c r="N96" s="151"/>
    </row>
    <row r="97" spans="12:14" x14ac:dyDescent="0.35">
      <c r="L97" s="94"/>
      <c r="N97" s="151"/>
    </row>
    <row r="98" spans="12:14" x14ac:dyDescent="0.35">
      <c r="L98" s="94"/>
      <c r="N98" s="151"/>
    </row>
    <row r="99" spans="12:14" x14ac:dyDescent="0.35">
      <c r="L99" s="94"/>
      <c r="N99" s="151"/>
    </row>
    <row r="100" spans="12:14" x14ac:dyDescent="0.35">
      <c r="L100" s="94"/>
      <c r="N100" s="151"/>
    </row>
    <row r="101" spans="12:14" x14ac:dyDescent="0.35">
      <c r="L101" s="94"/>
      <c r="N101" s="151"/>
    </row>
    <row r="102" spans="12:14" x14ac:dyDescent="0.35">
      <c r="L102" s="94"/>
      <c r="N102" s="151"/>
    </row>
    <row r="103" spans="12:14" x14ac:dyDescent="0.35">
      <c r="L103" s="94"/>
      <c r="N103" s="151"/>
    </row>
    <row r="104" spans="12:14" x14ac:dyDescent="0.35">
      <c r="L104" s="94"/>
      <c r="N104" s="151"/>
    </row>
    <row r="105" spans="12:14" x14ac:dyDescent="0.35">
      <c r="L105" s="94"/>
      <c r="N105" s="151"/>
    </row>
    <row r="106" spans="12:14" x14ac:dyDescent="0.35">
      <c r="L106" s="94"/>
      <c r="N106" s="151"/>
    </row>
    <row r="107" spans="12:14" x14ac:dyDescent="0.35">
      <c r="L107" s="94"/>
      <c r="N107" s="151"/>
    </row>
    <row r="108" spans="12:14" x14ac:dyDescent="0.35">
      <c r="L108" s="94"/>
      <c r="N108" s="151"/>
    </row>
    <row r="109" spans="12:14" x14ac:dyDescent="0.35">
      <c r="L109" s="94"/>
      <c r="N109" s="151"/>
    </row>
    <row r="110" spans="12:14" x14ac:dyDescent="0.35">
      <c r="L110" s="94"/>
      <c r="N110" s="151"/>
    </row>
    <row r="111" spans="12:14" x14ac:dyDescent="0.35">
      <c r="L111" s="94"/>
      <c r="N111" s="151"/>
    </row>
    <row r="112" spans="12:14" x14ac:dyDescent="0.35">
      <c r="L112" s="94"/>
      <c r="N112" s="151"/>
    </row>
    <row r="113" spans="12:14" x14ac:dyDescent="0.35">
      <c r="L113" s="94"/>
      <c r="N113" s="151"/>
    </row>
    <row r="114" spans="12:14" x14ac:dyDescent="0.35">
      <c r="L114" s="94"/>
      <c r="N114" s="151"/>
    </row>
    <row r="115" spans="12:14" x14ac:dyDescent="0.35">
      <c r="L115" s="94"/>
      <c r="N115" s="151"/>
    </row>
    <row r="116" spans="12:14" x14ac:dyDescent="0.35">
      <c r="L116" s="94"/>
      <c r="N116" s="151"/>
    </row>
    <row r="117" spans="12:14" x14ac:dyDescent="0.35">
      <c r="L117" s="94"/>
      <c r="N117" s="151"/>
    </row>
    <row r="118" spans="12:14" x14ac:dyDescent="0.35">
      <c r="L118" s="94"/>
      <c r="N118" s="151"/>
    </row>
    <row r="119" spans="12:14" x14ac:dyDescent="0.35">
      <c r="L119" s="94"/>
      <c r="N119" s="151"/>
    </row>
    <row r="120" spans="12:14" x14ac:dyDescent="0.35">
      <c r="L120" s="94"/>
      <c r="N120" s="151"/>
    </row>
    <row r="121" spans="12:14" x14ac:dyDescent="0.35">
      <c r="L121" s="94"/>
      <c r="N121" s="151"/>
    </row>
    <row r="122" spans="12:14" x14ac:dyDescent="0.35">
      <c r="L122" s="94"/>
      <c r="N122" s="151"/>
    </row>
    <row r="123" spans="12:14" x14ac:dyDescent="0.35">
      <c r="L123" s="94"/>
      <c r="N123" s="151"/>
    </row>
    <row r="124" spans="12:14" x14ac:dyDescent="0.35">
      <c r="L124" s="94"/>
      <c r="N124" s="151"/>
    </row>
    <row r="125" spans="12:14" x14ac:dyDescent="0.35">
      <c r="L125" s="94"/>
      <c r="N125" s="151"/>
    </row>
    <row r="126" spans="12:14" x14ac:dyDescent="0.35">
      <c r="L126" s="94"/>
      <c r="N126" s="151"/>
    </row>
    <row r="127" spans="12:14" x14ac:dyDescent="0.35">
      <c r="L127" s="94"/>
      <c r="N127" s="151"/>
    </row>
    <row r="128" spans="12:14" x14ac:dyDescent="0.35">
      <c r="L128" s="94"/>
      <c r="N128" s="151"/>
    </row>
    <row r="129" spans="12:14" x14ac:dyDescent="0.35">
      <c r="L129" s="94"/>
      <c r="N129" s="151"/>
    </row>
    <row r="130" spans="12:14" x14ac:dyDescent="0.35">
      <c r="L130" s="94"/>
      <c r="N130" s="151"/>
    </row>
    <row r="131" spans="12:14" x14ac:dyDescent="0.35">
      <c r="L131" s="94"/>
      <c r="N131" s="151"/>
    </row>
    <row r="132" spans="12:14" x14ac:dyDescent="0.35">
      <c r="L132" s="94"/>
      <c r="N132" s="151"/>
    </row>
    <row r="133" spans="12:14" x14ac:dyDescent="0.35">
      <c r="L133" s="94"/>
      <c r="N133" s="151"/>
    </row>
    <row r="134" spans="12:14" x14ac:dyDescent="0.35">
      <c r="L134" s="94"/>
      <c r="N134" s="151"/>
    </row>
    <row r="135" spans="12:14" x14ac:dyDescent="0.35">
      <c r="L135" s="94"/>
      <c r="N135" s="151"/>
    </row>
    <row r="136" spans="12:14" x14ac:dyDescent="0.35">
      <c r="L136" s="94"/>
      <c r="N136" s="151"/>
    </row>
    <row r="137" spans="12:14" x14ac:dyDescent="0.35">
      <c r="L137" s="94"/>
      <c r="N137" s="151"/>
    </row>
  </sheetData>
  <mergeCells count="13">
    <mergeCell ref="AJ2:AO2"/>
    <mergeCell ref="K34:T34"/>
    <mergeCell ref="AJ34:AO34"/>
    <mergeCell ref="AF34:AI34"/>
    <mergeCell ref="Z34:AE34"/>
    <mergeCell ref="U34:Y34"/>
    <mergeCell ref="C66:D66"/>
    <mergeCell ref="K2:T2"/>
    <mergeCell ref="Z2:AE2"/>
    <mergeCell ref="U2:Y2"/>
    <mergeCell ref="AF2:AI2"/>
    <mergeCell ref="F2:J2"/>
    <mergeCell ref="F34:J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  <hyperlink ref="C66:D66" location="Subawards!A1" display="View Itemized Table" xr:uid="{00000000-0004-0000-0000-000005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019CAE-E9CA-417E-A059-006F34462B52}"/>
</file>

<file path=customXml/itemProps2.xml><?xml version="1.0" encoding="utf-8"?>
<ds:datastoreItem xmlns:ds="http://schemas.openxmlformats.org/officeDocument/2006/customXml" ds:itemID="{8444BF5D-7DF3-4586-AE5C-D252E6271994}"/>
</file>

<file path=customXml/itemProps3.xml><?xml version="1.0" encoding="utf-8"?>
<ds:datastoreItem xmlns:ds="http://schemas.openxmlformats.org/officeDocument/2006/customXml" ds:itemID="{C09DC657-E346-4F4F-B573-9F39924FF6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Kael Hanson</cp:lastModifiedBy>
  <dcterms:created xsi:type="dcterms:W3CDTF">2021-09-21T13:18:04Z</dcterms:created>
  <dcterms:modified xsi:type="dcterms:W3CDTF">2022-04-11T18:51:10Z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